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11DE9B00-8BE5-4E92-98A9-B181CCD4CD54}"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4" l="1"/>
  <c r="F13" i="4"/>
  <c r="F12" i="4"/>
  <c r="F25" i="4"/>
  <c r="G48" i="4" s="1"/>
  <c r="F24" i="4"/>
  <c r="G47" i="4" s="1"/>
  <c r="F23" i="4"/>
  <c r="G46" i="4" s="1"/>
  <c r="B28" i="11"/>
  <c r="C51" i="4" s="1"/>
  <c r="H51" i="4" s="1" a="1"/>
  <c r="H51" i="4" s="1"/>
  <c r="E89" i="4"/>
  <c r="C131" i="10"/>
  <c r="D131" i="10"/>
  <c r="C109" i="10"/>
  <c r="D109" i="10" s="1"/>
  <c r="C110" i="10"/>
  <c r="D110" i="10" s="1"/>
  <c r="C24" i="10"/>
  <c r="D24" i="10" s="1"/>
  <c r="C146" i="9"/>
  <c r="C121" i="9"/>
  <c r="C122" i="9"/>
  <c r="C20" i="9"/>
  <c r="E199" i="3"/>
  <c r="E200" i="3"/>
  <c r="E206" i="3"/>
  <c r="G69" i="4"/>
  <c r="F21" i="4"/>
  <c r="B5" i="6"/>
  <c r="H49" i="4" l="1"/>
  <c r="E22" i="3" s="1"/>
  <c r="C25" i="10" s="1"/>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E23" i="3" l="1"/>
  <c r="C26" i="10" s="1"/>
  <c r="D26" i="10" s="1"/>
  <c r="F86" i="10"/>
  <c r="F94" i="10"/>
  <c r="D218" i="10"/>
  <c r="C22" i="9" l="1"/>
  <c r="C243" i="9"/>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5" i="4" s="1"/>
  <c r="C22" i="5"/>
  <c r="C16" i="5"/>
  <c r="C12" i="5"/>
  <c r="C11" i="5"/>
  <c r="C10" i="5"/>
  <c r="E156" i="3"/>
  <c r="B5" i="3"/>
  <c r="G60" i="4"/>
  <c r="C155" i="9" l="1"/>
  <c r="C140" i="10"/>
  <c r="D140" i="10" s="1"/>
  <c r="F20" i="4"/>
  <c r="C89" i="4" s="1"/>
  <c r="C77" i="4"/>
  <c r="H77" i="4" s="1"/>
  <c r="E27" i="3" s="1"/>
  <c r="C26" i="9" s="1"/>
  <c r="F17" i="4"/>
  <c r="C83" i="4" s="1"/>
  <c r="G83" i="4" s="1"/>
  <c r="F19" i="4"/>
  <c r="F15" i="4"/>
  <c r="F16" i="4"/>
  <c r="F58" i="4"/>
  <c r="F22" i="4"/>
  <c r="C80" i="4"/>
  <c r="G80" i="4" s="1"/>
  <c r="C84" i="4"/>
  <c r="G84" i="4" s="1"/>
  <c r="H75"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5" i="4"/>
  <c r="E41" i="3" s="1"/>
  <c r="C40" i="9" s="1"/>
  <c r="C81" i="4"/>
  <c r="C70" i="4"/>
  <c r="C73" i="4"/>
  <c r="H73" i="4" s="1"/>
  <c r="E28" i="3" s="1"/>
  <c r="C27" i="9" s="1"/>
  <c r="C74" i="4"/>
  <c r="H74" i="4" s="1"/>
  <c r="E29" i="3" s="1"/>
  <c r="C28" i="9" s="1"/>
  <c r="C76" i="4"/>
  <c r="H76" i="4" s="1"/>
  <c r="E26" i="3" s="1"/>
  <c r="C25" i="9" s="1"/>
  <c r="G40" i="4"/>
  <c r="G41" i="4"/>
  <c r="H89" i="4"/>
  <c r="E52" i="3" s="1"/>
  <c r="G63" i="4"/>
  <c r="G54" i="4"/>
  <c r="F57" i="4"/>
  <c r="F59" i="4" s="1"/>
  <c r="G64" i="4"/>
  <c r="G55" i="4"/>
  <c r="E128" i="3"/>
  <c r="E134" i="3"/>
  <c r="H55" i="4" l="1"/>
  <c r="G70" i="4"/>
  <c r="H71" i="4" s="1"/>
  <c r="E33" i="3" s="1"/>
  <c r="C32" i="9" s="1"/>
  <c r="C118" i="10"/>
  <c r="D118" i="10" s="1"/>
  <c r="C133" i="9"/>
  <c r="C112" i="10"/>
  <c r="D112" i="10" s="1"/>
  <c r="C127" i="9"/>
  <c r="C52" i="10"/>
  <c r="D52" i="10" s="1"/>
  <c r="F52" i="10" s="1"/>
  <c r="C51" i="9"/>
  <c r="C29" i="10"/>
  <c r="D29" i="10" s="1"/>
  <c r="C44" i="10"/>
  <c r="D44" i="10" s="1"/>
  <c r="C31" i="10"/>
  <c r="D31" i="10" s="1"/>
  <c r="E142" i="3"/>
  <c r="E140" i="3"/>
  <c r="C32" i="10"/>
  <c r="D32" i="10" s="1"/>
  <c r="G81" i="4"/>
  <c r="H81" i="4" s="1"/>
  <c r="E32" i="3" s="1"/>
  <c r="C31" i="9" s="1"/>
  <c r="G59" i="4"/>
  <c r="H61" i="4" s="1"/>
  <c r="G42" i="4"/>
  <c r="H42" i="4" s="1"/>
  <c r="G65" i="4"/>
  <c r="H65" i="4" s="1"/>
  <c r="E19" i="3" s="1"/>
  <c r="B56" i="11"/>
  <c r="B52" i="11"/>
  <c r="B46" i="11"/>
  <c r="B4" i="9"/>
  <c r="B4" i="7"/>
  <c r="B4" i="6"/>
  <c r="B4" i="5"/>
  <c r="B4" i="3"/>
  <c r="C4" i="4"/>
  <c r="E175" i="3"/>
  <c r="B6" i="9"/>
  <c r="B5" i="9"/>
  <c r="B3" i="9"/>
  <c r="B2" i="9"/>
  <c r="B6" i="7"/>
  <c r="B5" i="7"/>
  <c r="B3" i="7"/>
  <c r="B2" i="7"/>
  <c r="B6" i="6"/>
  <c r="B3" i="6"/>
  <c r="B2" i="6"/>
  <c r="B6" i="5"/>
  <c r="B5" i="5"/>
  <c r="B3" i="5"/>
  <c r="B2" i="5"/>
  <c r="B6" i="3"/>
  <c r="B3" i="3"/>
  <c r="B2" i="3"/>
  <c r="C6" i="4"/>
  <c r="C5" i="4"/>
  <c r="C3" i="4"/>
  <c r="C2" i="4"/>
  <c r="A2" i="11"/>
  <c r="C36" i="10" l="1"/>
  <c r="D36" i="10" s="1"/>
  <c r="H86" i="4"/>
  <c r="E12" i="3"/>
  <c r="C11" i="9" s="1"/>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5" i="10" l="1"/>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183" i="3"/>
  <c r="E182" i="3"/>
  <c r="E181" i="3"/>
  <c r="E180" i="3"/>
  <c r="E177" i="3"/>
  <c r="E176" i="3"/>
  <c r="E171" i="3"/>
  <c r="E170" i="3"/>
  <c r="E169" i="3"/>
  <c r="E164" i="3"/>
  <c r="E159" i="3"/>
  <c r="E158" i="3"/>
  <c r="E149" i="3"/>
  <c r="E119" i="3"/>
  <c r="E113" i="3"/>
  <c r="E112" i="3"/>
  <c r="A3" i="3"/>
  <c r="A5" i="3"/>
  <c r="A6" i="3"/>
  <c r="A2" i="3"/>
  <c r="E124" i="3" l="1"/>
  <c r="G110" i="10" s="1"/>
  <c r="C165" i="10"/>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<sst xmlns="http://schemas.openxmlformats.org/spreadsheetml/2006/main" count="1378" uniqueCount="661">
  <si>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</si>
  <si>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</si>
  <si>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</si>
  <si>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</si>
  <si>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</si>
  <si>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</si>
  <si>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</si>
  <si>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</si>
  <si>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</si>
  <si>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</si>
  <si>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</si>
  <si>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</si>
  <si>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</si>
  <si>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</si>
  <si>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</si>
  <si>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</si>
  <si>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</si>
  <si>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</si>
  <si>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</si>
  <si>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</si>
  <si>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</si>
  <si>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</si>
  <si>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</si>
  <si>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</si>
  <si>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</si>
  <si>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</si>
  <si>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</si>
  <si>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</si>
  <si>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</si>
  <si>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</si>
  <si>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</si>
  <si>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</si>
  <si>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</si>
  <si>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</si>
  <si>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</si>
  <si>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</si>
  <si>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</si>
  <si>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</si>
  <si>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</si>
  <si>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</si>
  <si>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</si>
  <si>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</si>
  <si>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</si>
  <si>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</si>
  <si>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</si>
  <si>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</si>
  <si>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</si>
  <si>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</si>
  <si>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</si>
  <si>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</si>
  <si>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</si>
  <si>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</si>
  <si>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</si>
  <si>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</si>
  <si>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</si>
  <si>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</si>
  <si>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</si>
  <si>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</si>
  <si>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</si>
  <si>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</si>
  <si>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</si>
  <si>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</si>
  <si>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  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</si>
  <si>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</si>
  <si>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</si>
  <si>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</si>
  <si>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</si>
  <si>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</si>
  <si>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</si>
  <si>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</si>
  <si>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</si>
  <si>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</si>
  <si>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</si>
  <si>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</si>
  <si>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</si>
  <si>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</si>
  <si>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</si>
  <si>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</si>
  <si>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</si>
  <si>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</si>
  <si>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</si>
  <si>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</si>
  <si>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</si>
  <si>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</si>
  <si>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</si>
  <si>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</si>
  <si>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</si>
  <si>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</si>
  <si>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</si>
  <si>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</si>
  <si>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</si>
  <si>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</si>
  <si>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</si>
  <si>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</si>
  <si>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</si>
  <si>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</si>
  <si>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</si>
  <si>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</si>
  <si>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</si>
  <si>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</si>
  <si>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</si>
  <si>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</si>
  <si>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</si>
  <si>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</si>
  <si>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</si>
  <si>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</si>
  <si>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</si>
  <si>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</si>
  <si>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</si>
  <si>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</si>
  <si>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</si>
  <si>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</si>
  <si>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</si>
  <si>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</si>
  <si>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</si>
  <si>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</si>
  <si>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</si>
  <si>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</si>
  <si>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</si>
  <si>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</si>
  <si>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</si>
  <si>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</si>
  <si>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</si>
  <si>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 (75%)</t>
  </si>
  <si>
    <t>Rate</t>
  </si>
  <si>
    <t>1/3</t>
  </si>
  <si>
    <t>2/3</t>
  </si>
  <si>
    <t xml:space="preserve">Freebook scheme Grant </t>
  </si>
  <si>
    <t>Freebook scheme Grant  - admin grant 
(Total Enrolment Sept 24)</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</si>
  <si>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</si>
  <si>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</si>
  <si>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</si>
  <si>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</si>
  <si>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</si>
  <si>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</si>
  <si>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t>Caretaker (PPP School Not entitled to this grant)</t>
  </si>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</sst>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5"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medium">
        <color rgb="FF000000"/>
      </right>
      <top/>
      <bottom style="hair">
        <color indexed="64"/>
      </bottom>
      <diagonal/>
    </border>
    <border>
      <left style="medium">
        <color indexed="64"/>
      </left>
      <right style="thin">
        <color indexed="64"/>
      </right>
      <top/>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cellStyleXfs>
  <cellXfs count="52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1"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4"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5" fillId="0" borderId="40" xfId="0" applyFont="1" applyBorder="1"/>
    <xf numFmtId="0" fontId="45" fillId="0" borderId="0" xfId="0" applyFont="1"/>
    <xf numFmtId="0" fontId="45"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6" fillId="0" borderId="55" xfId="0" applyFont="1" applyBorder="1"/>
    <xf numFmtId="0" fontId="3" fillId="16" borderId="15" xfId="0" applyFont="1" applyFill="1" applyBorder="1"/>
    <xf numFmtId="1" fontId="47" fillId="0" borderId="55" xfId="0" applyNumberFormat="1" applyFont="1" applyBorder="1" applyAlignment="1">
      <alignment horizontal="center"/>
    </xf>
    <xf numFmtId="168" fontId="44"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4"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4"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4"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49" fillId="0" borderId="40" xfId="0" applyFont="1" applyBorder="1" applyAlignment="1" applyProtection="1">
      <alignment horizontal="left" vertical="top" wrapText="1"/>
      <protection locked="0"/>
    </xf>
    <xf numFmtId="0" fontId="49"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4"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0"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1"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40" fillId="0" borderId="0" xfId="0" applyFont="1" applyAlignment="1" applyProtection="1">
      <alignment wrapText="1"/>
      <protection locked="0"/>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0" fontId="52" fillId="0" borderId="58" xfId="0" applyFont="1" applyBorder="1" applyAlignment="1">
      <alignment horizontal="left"/>
    </xf>
    <xf numFmtId="0" fontId="52" fillId="0" borderId="60" xfId="0" applyFont="1" applyBorder="1" applyAlignment="1">
      <alignment horizontal="left"/>
    </xf>
    <xf numFmtId="0" fontId="53" fillId="0" borderId="0" xfId="0" applyFont="1"/>
    <xf numFmtId="0" fontId="2" fillId="0" borderId="67" xfId="0" applyFont="1" applyBorder="1" applyAlignment="1">
      <alignment vertical="top" wrapText="1"/>
    </xf>
    <xf numFmtId="0" fontId="2" fillId="0" borderId="69" xfId="0" applyFont="1" applyBorder="1" applyAlignment="1">
      <alignment horizontal="left" vertical="top"/>
    </xf>
    <xf numFmtId="0" fontId="2" fillId="0" borderId="70" xfId="0" applyFont="1" applyBorder="1" applyAlignment="1">
      <alignment horizontal="left" vertical="top"/>
    </xf>
    <xf numFmtId="168" fontId="44" fillId="17" borderId="61" xfId="5" applyNumberFormat="1" applyFont="1" applyFill="1" applyBorder="1" applyProtection="1"/>
    <xf numFmtId="0" fontId="0" fillId="0" borderId="71" xfId="0" applyBorder="1"/>
    <xf numFmtId="1" fontId="0" fillId="15" borderId="72" xfId="0" applyNumberFormat="1" applyFill="1" applyBorder="1"/>
    <xf numFmtId="43" fontId="0" fillId="15" borderId="73" xfId="0" applyNumberFormat="1" applyFill="1" applyBorder="1"/>
    <xf numFmtId="0" fontId="0" fillId="0" borderId="74" xfId="0" applyBorder="1"/>
    <xf numFmtId="43" fontId="0" fillId="15" borderId="0" xfId="0" applyNumberFormat="1" applyFill="1"/>
    <xf numFmtId="168" fontId="44" fillId="17" borderId="75" xfId="5" applyNumberFormat="1" applyFont="1" applyFill="1" applyBorder="1" applyProtection="1"/>
    <xf numFmtId="168" fontId="44" fillId="17" borderId="76" xfId="5" applyNumberFormat="1" applyFont="1" applyFill="1" applyBorder="1" applyProtection="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2" fillId="0" borderId="68" xfId="0" applyFont="1" applyBorder="1" applyAlignment="1">
      <alignment wrapText="1"/>
    </xf>
    <xf numFmtId="0" fontId="52" fillId="0" borderId="0" xfId="0" applyFont="1"/>
    <xf numFmtId="0" fontId="52" fillId="0" borderId="77" xfId="0" applyFont="1" applyBorder="1" applyAlignment="1">
      <alignment horizontal="left"/>
    </xf>
    <xf numFmtId="0" fontId="2" fillId="0" borderId="78" xfId="0" applyFont="1" applyBorder="1" applyAlignment="1">
      <alignment horizontal="left" vertical="top"/>
    </xf>
    <xf numFmtId="0" fontId="49"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0" fontId="49" fillId="0" borderId="18" xfId="0" applyFont="1" applyBorder="1" applyAlignment="1" applyProtection="1">
      <alignment horizontal="left" vertical="top"/>
      <protection locked="0"/>
    </xf>
    <xf numFmtId="0" fontId="0" fillId="0" borderId="19" xfId="0" applyBorder="1" applyAlignment="1">
      <alignment horizontal="left" vertical="top"/>
    </xf>
    <xf numFmtId="43" fontId="54"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0" fontId="34" fillId="0" borderId="0" xfId="0" applyFont="1" applyAlignment="1">
      <alignment horizontal="left" vertical="top"/>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5" xfId="0" applyNumberFormat="1" applyFont="1" applyFill="1" applyBorder="1" applyAlignment="1" applyProtection="1">
      <alignment horizontal="left" vertical="top"/>
      <protection locked="0"/>
    </xf>
    <xf numFmtId="1" fontId="35" fillId="11" borderId="5" xfId="0" applyNumberFormat="1" applyFont="1" applyFill="1" applyBorder="1" applyAlignment="1">
      <alignment horizontal="left" vertical="top"/>
    </xf>
    <xf numFmtId="167" fontId="0" fillId="11" borderId="38" xfId="0" applyNumberFormat="1" applyFill="1" applyBorder="1"/>
    <xf numFmtId="1" fontId="0" fillId="11"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xf>
    <xf numFmtId="0" fontId="2" fillId="0" borderId="19" xfId="0" applyFont="1"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43"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 xfId="0" applyFont="1" applyFill="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10">
    <cellStyle name="Comma" xfId="5" builtinId="3"/>
    <cellStyle name="Comma 2" xfId="3" xr:uid="{3C58799A-89EE-43F0-AB94-62923F4339AE}"/>
    <cellStyle name="Comma 2 2" xfId="7" xr:uid="{994E0D3E-C90D-417C-8A78-EAFD2FECBACD}"/>
    <cellStyle name="Comma 3" xfId="9" xr:uid="{73A9C60E-3C92-44B5-90C5-FE71EB06414B}"/>
    <cellStyle name="Currency" xfId="4" builtinId="4"/>
    <cellStyle name="Currency 2" xfId="8" xr:uid="{705B0291-F830-4D97-87D6-EF91F9B20BCA}"/>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ht="51" customHeight="1" x14ac:dyDescent="0.25">
      <c r="B13" s="152" t="s">
        <v>659</v>
      </c>
    </row>
    <row r="14" spans="1:2" x14ac:dyDescent="0.25">
      <c r="B14" s="128" t="s">
        <v>8</v>
      </c>
    </row>
    <row r="15" spans="1:2" ht="47.25" x14ac:dyDescent="0.25">
      <c r="B15" s="153" t="s">
        <v>660</v>
      </c>
    </row>
    <row r="16" spans="1:2" x14ac:dyDescent="0.25">
      <c r="B16" s="128" t="s">
        <v>9</v>
      </c>
    </row>
    <row r="17" spans="2:2" ht="18.75" customHeight="1" x14ac:dyDescent="0.25">
      <c r="B17" s="153" t="s">
        <v>10</v>
      </c>
    </row>
    <row r="18" spans="2:2" ht="33.6" customHeight="1" x14ac:dyDescent="0.25">
      <c r="B18" s="152" t="s">
        <v>11</v>
      </c>
    </row>
    <row r="19" spans="2:2" ht="31.5" x14ac:dyDescent="0.25">
      <c r="B19" s="152" t="s">
        <v>12</v>
      </c>
    </row>
    <row r="20" spans="2:2" x14ac:dyDescent="0.25">
      <c r="B20" s="128" t="s">
        <v>13</v>
      </c>
    </row>
    <row r="21" spans="2:2" x14ac:dyDescent="0.25">
      <c r="B21" s="152" t="s">
        <v>14</v>
      </c>
    </row>
    <row r="22" spans="2:2" x14ac:dyDescent="0.25">
      <c r="B22" s="128" t="s">
        <v>15</v>
      </c>
    </row>
    <row r="23" spans="2:2" ht="35.450000000000003" customHeight="1" x14ac:dyDescent="0.25">
      <c r="B23" s="152" t="s">
        <v>16</v>
      </c>
    </row>
    <row r="24" spans="2:2" x14ac:dyDescent="0.25">
      <c r="B24" s="128" t="s">
        <v>17</v>
      </c>
    </row>
    <row r="25" spans="2:2" x14ac:dyDescent="0.25">
      <c r="B25" s="152" t="s">
        <v>18</v>
      </c>
    </row>
    <row r="26" spans="2:2" x14ac:dyDescent="0.25">
      <c r="B26" s="152" t="s">
        <v>19</v>
      </c>
    </row>
    <row r="27" spans="2:2" x14ac:dyDescent="0.25">
      <c r="B27" s="128" t="s">
        <v>20</v>
      </c>
    </row>
    <row r="28" spans="2:2" ht="31.5" x14ac:dyDescent="0.25">
      <c r="B28" s="152" t="s">
        <v>21</v>
      </c>
    </row>
    <row r="29" spans="2:2" x14ac:dyDescent="0.25">
      <c r="B29" s="154" t="s">
        <v>22</v>
      </c>
    </row>
    <row r="30" spans="2:2" ht="31.5" x14ac:dyDescent="0.25">
      <c r="B30" s="153" t="s">
        <v>23</v>
      </c>
    </row>
    <row r="31" spans="2:2" ht="18.75" customHeight="1" x14ac:dyDescent="0.25">
      <c r="B31" s="154" t="s">
        <v>24</v>
      </c>
    </row>
    <row r="32" spans="2:2" ht="31.5" x14ac:dyDescent="0.25">
      <c r="B32" s="153" t="s">
        <v>25</v>
      </c>
    </row>
    <row r="33" spans="1:4" ht="31.5" x14ac:dyDescent="0.25">
      <c r="B33" s="153" t="s">
        <v>26</v>
      </c>
      <c r="D33" s="157"/>
    </row>
    <row r="34" spans="1:4" ht="31.5" x14ac:dyDescent="0.25">
      <c r="A34" s="155"/>
      <c r="B34" s="154" t="s">
        <v>27</v>
      </c>
    </row>
    <row r="35" spans="1:4" x14ac:dyDescent="0.25">
      <c r="A35" s="155"/>
      <c r="B35" s="156" t="s">
        <v>28</v>
      </c>
    </row>
    <row r="36" spans="1:4" x14ac:dyDescent="0.25">
      <c r="A36" s="155"/>
      <c r="B36" s="156" t="s">
        <v>29</v>
      </c>
    </row>
    <row r="37" spans="1:4" x14ac:dyDescent="0.25">
      <c r="A37" s="155"/>
      <c r="B37" s="156" t="s">
        <v>30</v>
      </c>
    </row>
    <row r="38" spans="1:4" x14ac:dyDescent="0.25">
      <c r="A38" s="155"/>
      <c r="B38" s="156"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8"/>
  <sheetViews>
    <sheetView zoomScale="130" zoomScaleNormal="130" workbookViewId="0">
      <selection activeCell="E26" sqref="E26"/>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79" t="s">
        <v>32</v>
      </c>
      <c r="B1" s="480"/>
      <c r="C1" s="133"/>
    </row>
    <row r="2" spans="1:3" ht="21" x14ac:dyDescent="0.25">
      <c r="A2" s="143" t="str">
        <f>'2.Budget Grant Calculation'!B2</f>
        <v>Budget Year:</v>
      </c>
      <c r="B2" s="159" t="s">
        <v>33</v>
      </c>
      <c r="C2" s="135"/>
    </row>
    <row r="3" spans="1:3" ht="63.75" thickBot="1" x14ac:dyDescent="0.3">
      <c r="A3" s="134" t="s">
        <v>34</v>
      </c>
      <c r="B3" s="160" t="s">
        <v>35</v>
      </c>
      <c r="C3" s="135"/>
    </row>
    <row r="4" spans="1:3" ht="21" x14ac:dyDescent="0.25">
      <c r="A4" s="143"/>
      <c r="B4" s="159"/>
      <c r="C4" s="135"/>
    </row>
    <row r="5" spans="1:3" ht="21" x14ac:dyDescent="0.25">
      <c r="A5" s="143" t="s">
        <v>36</v>
      </c>
      <c r="B5" s="159"/>
      <c r="C5" s="135"/>
    </row>
    <row r="6" spans="1:3" ht="21" x14ac:dyDescent="0.25">
      <c r="A6" s="144" t="s">
        <v>37</v>
      </c>
      <c r="B6" s="152" t="s">
        <v>38</v>
      </c>
      <c r="C6" s="135"/>
    </row>
    <row r="7" spans="1:3" ht="21" x14ac:dyDescent="0.25">
      <c r="A7" s="144" t="s">
        <v>39</v>
      </c>
      <c r="B7" s="152" t="s">
        <v>40</v>
      </c>
      <c r="C7" s="135"/>
    </row>
    <row r="8" spans="1:3" ht="21" x14ac:dyDescent="0.25">
      <c r="A8" s="144" t="s">
        <v>41</v>
      </c>
      <c r="B8" s="152" t="s">
        <v>42</v>
      </c>
      <c r="C8" s="135"/>
    </row>
    <row r="9" spans="1:3" ht="21" x14ac:dyDescent="0.25">
      <c r="A9" s="143"/>
      <c r="B9" s="159"/>
      <c r="C9" s="135"/>
    </row>
    <row r="10" spans="1:3" x14ac:dyDescent="0.25">
      <c r="A10" s="127"/>
      <c r="B10" s="128"/>
      <c r="C10" s="57"/>
    </row>
    <row r="11" spans="1:3" ht="18.75" x14ac:dyDescent="0.25">
      <c r="A11" s="125" t="s">
        <v>43</v>
      </c>
      <c r="B11" s="125" t="s">
        <v>44</v>
      </c>
    </row>
    <row r="12" spans="1:3" ht="16.5" thickBot="1" x14ac:dyDescent="0.3">
      <c r="A12" s="481" t="s">
        <v>45</v>
      </c>
      <c r="B12" s="482"/>
    </row>
    <row r="13" spans="1:3" ht="31.5" x14ac:dyDescent="0.25">
      <c r="A13" s="136" t="s">
        <v>46</v>
      </c>
      <c r="B13" s="161"/>
    </row>
    <row r="14" spans="1:3" ht="31.5" x14ac:dyDescent="0.25">
      <c r="A14" s="137" t="s">
        <v>47</v>
      </c>
      <c r="B14" s="162"/>
    </row>
    <row r="15" spans="1:3" ht="31.5" x14ac:dyDescent="0.25">
      <c r="A15" s="137" t="s">
        <v>48</v>
      </c>
      <c r="B15" s="162"/>
    </row>
    <row r="16" spans="1:3" ht="31.5" x14ac:dyDescent="0.25">
      <c r="A16" s="138" t="s">
        <v>49</v>
      </c>
      <c r="B16" s="162"/>
    </row>
    <row r="17" spans="1:4" ht="33.75" x14ac:dyDescent="0.25">
      <c r="A17" s="137" t="s">
        <v>50</v>
      </c>
      <c r="B17" s="162"/>
    </row>
    <row r="18" spans="1:4" ht="78.75" x14ac:dyDescent="0.25">
      <c r="A18" s="139" t="s">
        <v>51</v>
      </c>
      <c r="B18" s="162"/>
    </row>
    <row r="19" spans="1:4" ht="31.5" x14ac:dyDescent="0.25">
      <c r="A19" s="138" t="s">
        <v>52</v>
      </c>
      <c r="B19" s="162"/>
    </row>
    <row r="20" spans="1:4" ht="31.5" x14ac:dyDescent="0.25">
      <c r="A20" s="229" t="s">
        <v>53</v>
      </c>
      <c r="B20" s="230"/>
    </row>
    <row r="21" spans="1:4" ht="32.25" thickBot="1" x14ac:dyDescent="0.3">
      <c r="A21" s="140" t="s">
        <v>54</v>
      </c>
      <c r="B21" s="163"/>
    </row>
    <row r="22" spans="1:4" x14ac:dyDescent="0.25">
      <c r="A22" s="178"/>
      <c r="B22" s="178"/>
    </row>
    <row r="23" spans="1:4" ht="18.75" x14ac:dyDescent="0.25">
      <c r="A23" s="125" t="s">
        <v>55</v>
      </c>
      <c r="B23" s="125" t="s">
        <v>56</v>
      </c>
    </row>
    <row r="24" spans="1:4" ht="16.5" thickBot="1" x14ac:dyDescent="0.3">
      <c r="A24" s="126" t="s">
        <v>57</v>
      </c>
      <c r="B24" s="178"/>
    </row>
    <row r="25" spans="1:4" ht="31.5" x14ac:dyDescent="0.25">
      <c r="A25" s="460" t="s">
        <v>58</v>
      </c>
      <c r="B25" s="461"/>
      <c r="D25" s="401"/>
    </row>
    <row r="26" spans="1:4" ht="31.5" x14ac:dyDescent="0.25">
      <c r="A26" s="462" t="s">
        <v>59</v>
      </c>
      <c r="B26" s="463"/>
      <c r="D26" s="401"/>
    </row>
    <row r="27" spans="1:4" ht="47.25" x14ac:dyDescent="0.25">
      <c r="A27" s="462" t="s">
        <v>60</v>
      </c>
      <c r="B27" s="463"/>
    </row>
    <row r="28" spans="1:4" ht="20.45" customHeight="1" thickBot="1" x14ac:dyDescent="0.3">
      <c r="A28" s="464" t="s">
        <v>61</v>
      </c>
      <c r="B28" s="465">
        <f>B25+B26+B27</f>
        <v>0</v>
      </c>
    </row>
    <row r="29" spans="1:4" ht="20.45" customHeight="1" x14ac:dyDescent="0.25">
      <c r="A29" s="466"/>
      <c r="B29" s="467"/>
    </row>
    <row r="30" spans="1:4" ht="18.75" x14ac:dyDescent="0.25">
      <c r="A30" s="125" t="s">
        <v>62</v>
      </c>
      <c r="B30" s="164"/>
    </row>
    <row r="31" spans="1:4" x14ac:dyDescent="0.25">
      <c r="A31" s="129"/>
      <c r="B31" s="164"/>
    </row>
    <row r="32" spans="1:4" ht="16.5" thickBot="1" x14ac:dyDescent="0.3">
      <c r="A32" s="477" t="s">
        <v>63</v>
      </c>
      <c r="B32" s="478"/>
    </row>
    <row r="33" spans="1:2" x14ac:dyDescent="0.25">
      <c r="A33" s="136" t="s">
        <v>64</v>
      </c>
      <c r="B33" s="161"/>
    </row>
    <row r="34" spans="1:2" ht="16.5" thickBot="1" x14ac:dyDescent="0.3">
      <c r="A34" s="141" t="s">
        <v>65</v>
      </c>
      <c r="B34" s="163"/>
    </row>
    <row r="35" spans="1:2" x14ac:dyDescent="0.25">
      <c r="A35" s="129"/>
      <c r="B35" s="164"/>
    </row>
    <row r="36" spans="1:2" ht="56.25" x14ac:dyDescent="0.25">
      <c r="A36" s="125" t="s">
        <v>66</v>
      </c>
    </row>
    <row r="37" spans="1:2" ht="16.5" thickBot="1" x14ac:dyDescent="0.3">
      <c r="A37" s="126" t="s">
        <v>67</v>
      </c>
    </row>
    <row r="38" spans="1:2" ht="32.25" thickBot="1" x14ac:dyDescent="0.3">
      <c r="A38" s="142" t="s">
        <v>68</v>
      </c>
      <c r="B38" s="168"/>
    </row>
    <row r="39" spans="1:2" x14ac:dyDescent="0.25">
      <c r="A39" s="131"/>
      <c r="B39" s="164"/>
    </row>
    <row r="40" spans="1:2" ht="38.25" thickBot="1" x14ac:dyDescent="0.3">
      <c r="A40" s="125" t="s">
        <v>69</v>
      </c>
      <c r="B40" s="164"/>
    </row>
    <row r="41" spans="1:2" ht="32.25" thickBot="1" x14ac:dyDescent="0.3">
      <c r="A41" s="404" t="s">
        <v>70</v>
      </c>
      <c r="B41" s="405"/>
    </row>
    <row r="42" spans="1:2" x14ac:dyDescent="0.25">
      <c r="A42" s="131"/>
      <c r="B42" s="164"/>
    </row>
    <row r="43" spans="1:2" x14ac:dyDescent="0.25">
      <c r="A43" s="129"/>
      <c r="B43" s="164"/>
    </row>
    <row r="44" spans="1:2" ht="18.75" x14ac:dyDescent="0.25">
      <c r="A44" s="125" t="s">
        <v>71</v>
      </c>
      <c r="B44" s="164"/>
    </row>
    <row r="45" spans="1:2" x14ac:dyDescent="0.25">
      <c r="A45" s="129"/>
      <c r="B45" s="164"/>
    </row>
    <row r="46" spans="1:2" ht="48" thickBot="1" x14ac:dyDescent="0.35">
      <c r="A46" s="131" t="s">
        <v>72</v>
      </c>
      <c r="B46" s="38" t="str">
        <f>'1.Budget Preparation Info'!B11</f>
        <v>01st September 2025</v>
      </c>
    </row>
    <row r="47" spans="1:2" x14ac:dyDescent="0.25">
      <c r="A47" s="136" t="s">
        <v>73</v>
      </c>
      <c r="B47" s="165"/>
    </row>
    <row r="48" spans="1:2" x14ac:dyDescent="0.25">
      <c r="A48" s="137" t="s">
        <v>74</v>
      </c>
      <c r="B48" s="166"/>
    </row>
    <row r="49" spans="1:2" ht="16.5" thickBot="1" x14ac:dyDescent="0.3">
      <c r="A49" s="141" t="s">
        <v>75</v>
      </c>
      <c r="B49" s="167"/>
    </row>
    <row r="50" spans="1:2" x14ac:dyDescent="0.25">
      <c r="A50" s="131"/>
      <c r="B50" s="164"/>
    </row>
    <row r="51" spans="1:2" ht="18.75" x14ac:dyDescent="0.3">
      <c r="A51" s="125" t="s">
        <v>76</v>
      </c>
      <c r="B51" s="38"/>
    </row>
    <row r="52" spans="1:2" ht="19.5" thickBot="1" x14ac:dyDescent="0.35">
      <c r="A52" s="129"/>
      <c r="B52" s="38" t="str">
        <f>'1.Budget Preparation Info'!B11</f>
        <v>01st September 2025</v>
      </c>
    </row>
    <row r="53" spans="1:2" ht="32.25" thickBot="1" x14ac:dyDescent="0.3">
      <c r="A53" s="142" t="s">
        <v>77</v>
      </c>
      <c r="B53" s="168"/>
    </row>
    <row r="54" spans="1:2" x14ac:dyDescent="0.25">
      <c r="A54" s="131"/>
      <c r="B54" s="164"/>
    </row>
    <row r="55" spans="1:2" ht="18.75" x14ac:dyDescent="0.25">
      <c r="A55" s="125" t="s">
        <v>78</v>
      </c>
      <c r="B55" s="164"/>
    </row>
    <row r="56" spans="1:2" ht="19.5" thickBot="1" x14ac:dyDescent="0.35">
      <c r="A56" s="129"/>
      <c r="B56" s="38" t="str">
        <f>'1.Budget Preparation Info'!B11</f>
        <v>01st September 2025</v>
      </c>
    </row>
    <row r="57" spans="1:2" ht="32.25" thickBot="1" x14ac:dyDescent="0.3">
      <c r="A57" s="142" t="s">
        <v>79</v>
      </c>
      <c r="B57" s="168"/>
    </row>
    <row r="58" spans="1:2" x14ac:dyDescent="0.25">
      <c r="A58" s="131"/>
      <c r="B58" s="164"/>
    </row>
    <row r="59" spans="1:2" x14ac:dyDescent="0.25">
      <c r="A59" s="129" t="s">
        <v>80</v>
      </c>
      <c r="B59" s="164"/>
    </row>
    <row r="60" spans="1:2" x14ac:dyDescent="0.25">
      <c r="A60" s="131"/>
      <c r="B60" s="164"/>
    </row>
    <row r="61" spans="1:2" x14ac:dyDescent="0.25">
      <c r="A61" s="130" t="s">
        <v>81</v>
      </c>
      <c r="B61" s="130"/>
    </row>
    <row r="62" spans="1:2" x14ac:dyDescent="0.25">
      <c r="A62" s="131"/>
      <c r="B62" s="164"/>
    </row>
    <row r="63" spans="1:2" ht="18" x14ac:dyDescent="0.25">
      <c r="A63" s="132" t="s">
        <v>82</v>
      </c>
      <c r="B63" s="164"/>
    </row>
    <row r="64" spans="1:2" ht="18" x14ac:dyDescent="0.25">
      <c r="A64" s="132" t="s">
        <v>83</v>
      </c>
      <c r="B64" s="164"/>
    </row>
    <row r="65" spans="1:2" ht="18" x14ac:dyDescent="0.25">
      <c r="A65" s="132" t="s">
        <v>84</v>
      </c>
      <c r="B65" s="164"/>
    </row>
    <row r="66" spans="1:2" ht="18" x14ac:dyDescent="0.25">
      <c r="A66" s="132" t="s">
        <v>85</v>
      </c>
      <c r="B66" s="164"/>
    </row>
    <row r="67" spans="1:2" x14ac:dyDescent="0.25">
      <c r="A67" s="132" t="s">
        <v>86</v>
      </c>
      <c r="B67" s="164"/>
    </row>
    <row r="68" spans="1:2" x14ac:dyDescent="0.25">
      <c r="A68" s="132" t="s">
        <v>87</v>
      </c>
    </row>
  </sheetData>
  <mergeCells count="3">
    <mergeCell ref="A32:B32"/>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0"/>
  <sheetViews>
    <sheetView zoomScale="115" zoomScaleNormal="115" workbookViewId="0">
      <selection activeCell="H51" sqref="H51"/>
    </sheetView>
  </sheetViews>
  <sheetFormatPr defaultRowHeight="15" x14ac:dyDescent="0.25"/>
  <cols>
    <col min="1" max="1" width="2.7109375" customWidth="1"/>
    <col min="2" max="2" width="40.28515625" customWidth="1"/>
    <col min="3" max="3" width="20.7109375" customWidth="1"/>
    <col min="4" max="4" width="24.5703125" customWidth="1"/>
    <col min="5" max="5" width="30.28515625" customWidth="1"/>
    <col min="6" max="6" width="14.5703125" customWidth="1"/>
    <col min="7" max="7" width="16.7109375" style="232" customWidth="1"/>
    <col min="8" max="8" width="16.42578125" style="232" customWidth="1"/>
    <col min="9" max="9" width="43.28515625" style="236" customWidth="1"/>
    <col min="12" max="12" width="26.7109375" customWidth="1"/>
  </cols>
  <sheetData>
    <row r="1" spans="2:10" ht="26.25" thickBot="1" x14ac:dyDescent="0.55000000000000004">
      <c r="B1" s="483" t="s">
        <v>88</v>
      </c>
      <c r="C1" s="484"/>
      <c r="D1" s="484"/>
      <c r="E1" s="484"/>
      <c r="F1" s="37"/>
      <c r="G1" s="255"/>
      <c r="H1" s="255"/>
      <c r="I1" s="234"/>
      <c r="J1" s="1"/>
    </row>
    <row r="2" spans="2:10" ht="25.5" x14ac:dyDescent="0.5">
      <c r="B2" s="43" t="s">
        <v>89</v>
      </c>
      <c r="C2" s="43" t="str">
        <f>'1.Budget Preparation Info'!B2</f>
        <v>2025/2026</v>
      </c>
      <c r="D2" s="44"/>
      <c r="E2" s="45"/>
      <c r="F2" s="394"/>
      <c r="G2" s="256"/>
      <c r="H2" s="256"/>
      <c r="I2" s="234"/>
      <c r="J2" s="1"/>
    </row>
    <row r="3" spans="2:10" ht="22.5" x14ac:dyDescent="0.3">
      <c r="B3" s="38" t="s">
        <v>90</v>
      </c>
      <c r="C3" s="38" t="str">
        <f>'1.Budget Preparation Info'!B6</f>
        <v xml:space="preserve">Type school name </v>
      </c>
      <c r="D3" s="39"/>
      <c r="E3" s="37"/>
      <c r="F3" s="37"/>
      <c r="G3" s="255"/>
      <c r="H3" s="255"/>
      <c r="I3" s="235"/>
      <c r="J3" s="2"/>
    </row>
    <row r="4" spans="2:10" ht="22.5" x14ac:dyDescent="0.3">
      <c r="B4" s="38" t="s">
        <v>39</v>
      </c>
      <c r="C4" s="38" t="str">
        <f>'1.Budget Preparation Info'!B7</f>
        <v>Type school address</v>
      </c>
      <c r="D4" s="39"/>
      <c r="E4" s="37"/>
      <c r="F4" s="37"/>
      <c r="G4" s="255"/>
      <c r="H4" s="255"/>
      <c r="I4" s="235"/>
      <c r="J4" s="2"/>
    </row>
    <row r="5" spans="2:10" ht="22.5" x14ac:dyDescent="0.3">
      <c r="B5" s="38" t="s">
        <v>91</v>
      </c>
      <c r="C5" s="38" t="str">
        <f>'1.Budget Preparation Info'!B8</f>
        <v xml:space="preserve">Type School roll </v>
      </c>
      <c r="D5" s="39"/>
      <c r="E5" s="37"/>
      <c r="F5" s="37"/>
      <c r="G5" s="255"/>
      <c r="H5" s="255"/>
      <c r="I5" s="235"/>
      <c r="J5" s="2"/>
    </row>
    <row r="6" spans="2:10" ht="19.5" thickBot="1" x14ac:dyDescent="0.35">
      <c r="B6" s="46" t="s">
        <v>34</v>
      </c>
      <c r="C6" s="46" t="str">
        <f>'1.Budget Preparation Info'!B3</f>
        <v>Voluntary Secondary School: 
PPP School Budget</v>
      </c>
      <c r="D6" s="47"/>
      <c r="E6" s="36"/>
    </row>
    <row r="7" spans="2:10" ht="15.75" thickBot="1" x14ac:dyDescent="0.3"/>
    <row r="8" spans="2:10" ht="18.75" x14ac:dyDescent="0.25">
      <c r="B8" s="454" t="s">
        <v>92</v>
      </c>
      <c r="C8" s="455"/>
      <c r="D8" s="456"/>
      <c r="E8" s="456"/>
      <c r="F8" s="459"/>
    </row>
    <row r="9" spans="2:10" ht="34.15" customHeight="1" thickBot="1" x14ac:dyDescent="0.35">
      <c r="B9" s="486" t="s">
        <v>93</v>
      </c>
      <c r="C9" s="487"/>
      <c r="D9" s="487"/>
      <c r="E9" s="487"/>
      <c r="F9" s="488"/>
    </row>
    <row r="10" spans="2:10" ht="15.75" thickBot="1" x14ac:dyDescent="0.3">
      <c r="B10" s="236"/>
      <c r="C10" s="236"/>
      <c r="D10" s="236"/>
      <c r="E10" s="236"/>
      <c r="F10" s="236"/>
    </row>
    <row r="11" spans="2:10" ht="37.9" customHeight="1" x14ac:dyDescent="0.3">
      <c r="B11" s="489" t="s">
        <v>94</v>
      </c>
      <c r="C11" s="490"/>
      <c r="D11" s="490"/>
      <c r="E11" s="490"/>
      <c r="F11" s="491"/>
    </row>
    <row r="12" spans="2:10" ht="28.9" customHeight="1" x14ac:dyDescent="0.25">
      <c r="B12" s="386" t="s">
        <v>95</v>
      </c>
      <c r="C12" s="469"/>
      <c r="D12" s="107"/>
      <c r="E12" s="470"/>
      <c r="F12" s="473">
        <f>'1.Budget Preparation Info'!B13</f>
        <v>0</v>
      </c>
      <c r="G12" s="257"/>
    </row>
    <row r="13" spans="2:10" ht="22.5" x14ac:dyDescent="0.25">
      <c r="B13" s="386" t="s">
        <v>96</v>
      </c>
      <c r="C13" s="468"/>
      <c r="D13" s="107"/>
      <c r="E13" s="107"/>
      <c r="F13" s="473">
        <f>'1.Budget Preparation Info'!B14</f>
        <v>0</v>
      </c>
    </row>
    <row r="14" spans="2:10" ht="22.5" x14ac:dyDescent="0.25">
      <c r="B14" s="386" t="s">
        <v>97</v>
      </c>
      <c r="C14" s="468"/>
      <c r="D14" s="107"/>
      <c r="E14" s="107"/>
      <c r="F14" s="473">
        <f>'1.Budget Preparation Info'!B15</f>
        <v>0</v>
      </c>
    </row>
    <row r="15" spans="2:10" ht="22.5" x14ac:dyDescent="0.25">
      <c r="B15" s="386" t="s">
        <v>98</v>
      </c>
      <c r="C15" s="468"/>
      <c r="D15" s="107"/>
      <c r="E15" s="107"/>
      <c r="F15" s="473">
        <f>'1.Budget Preparation Info'!B16</f>
        <v>0</v>
      </c>
    </row>
    <row r="16" spans="2:10" ht="22.5" x14ac:dyDescent="0.25">
      <c r="B16" s="386" t="s">
        <v>99</v>
      </c>
      <c r="C16" s="469"/>
      <c r="D16" s="107"/>
      <c r="E16" s="470"/>
      <c r="F16" s="473">
        <f>'1.Budget Preparation Info'!B17</f>
        <v>0</v>
      </c>
      <c r="G16" s="257"/>
    </row>
    <row r="17" spans="2:9" ht="54.6" customHeight="1" x14ac:dyDescent="0.25">
      <c r="B17" s="386" t="s">
        <v>100</v>
      </c>
      <c r="C17" s="485" t="s">
        <v>101</v>
      </c>
      <c r="D17" s="485"/>
      <c r="E17" s="485"/>
      <c r="F17" s="473">
        <f>'1.Budget Preparation Info'!B18</f>
        <v>0</v>
      </c>
    </row>
    <row r="18" spans="2:9" ht="24.75" customHeight="1" x14ac:dyDescent="0.25">
      <c r="B18" s="386" t="s">
        <v>102</v>
      </c>
      <c r="C18" s="468"/>
      <c r="D18" s="107"/>
      <c r="E18" s="107"/>
      <c r="F18" s="473">
        <f>'1.Budget Preparation Info'!B19</f>
        <v>0</v>
      </c>
    </row>
    <row r="19" spans="2:9" ht="22.5" x14ac:dyDescent="0.25">
      <c r="B19" s="386" t="s">
        <v>103</v>
      </c>
      <c r="C19" s="485" t="s">
        <v>104</v>
      </c>
      <c r="D19" s="485"/>
      <c r="E19" s="485"/>
      <c r="F19" s="473">
        <f>'1.Budget Preparation Info'!B20</f>
        <v>0</v>
      </c>
    </row>
    <row r="20" spans="2:9" ht="22.5" x14ac:dyDescent="0.25">
      <c r="B20" s="386" t="s">
        <v>105</v>
      </c>
      <c r="C20" s="468"/>
      <c r="D20" s="468"/>
      <c r="E20" s="107"/>
      <c r="F20" s="473">
        <f>'1.Budget Preparation Info'!B21</f>
        <v>0</v>
      </c>
    </row>
    <row r="21" spans="2:9" ht="37.5" x14ac:dyDescent="0.25">
      <c r="B21" s="385" t="s">
        <v>106</v>
      </c>
      <c r="C21" s="485" t="s">
        <v>107</v>
      </c>
      <c r="D21" s="485"/>
      <c r="E21" s="470"/>
      <c r="F21" s="474">
        <f>'1.Budget Preparation Info'!B33</f>
        <v>0</v>
      </c>
      <c r="G21" s="257"/>
    </row>
    <row r="22" spans="2:9" ht="37.5" x14ac:dyDescent="0.25">
      <c r="B22" s="385" t="s">
        <v>106</v>
      </c>
      <c r="C22" s="485" t="s">
        <v>108</v>
      </c>
      <c r="D22" s="485"/>
      <c r="E22" s="470"/>
      <c r="F22" s="474">
        <f>'1.Budget Preparation Info'!B34</f>
        <v>0</v>
      </c>
      <c r="G22" s="257"/>
      <c r="H22" s="258"/>
    </row>
    <row r="23" spans="2:9" ht="22.5" x14ac:dyDescent="0.25">
      <c r="B23" s="386" t="s">
        <v>109</v>
      </c>
      <c r="C23" s="469"/>
      <c r="D23" s="107"/>
      <c r="E23" s="470"/>
      <c r="F23" s="473">
        <f>'1.Budget Preparation Info'!B25</f>
        <v>0</v>
      </c>
      <c r="G23" s="401"/>
    </row>
    <row r="24" spans="2:9" ht="22.5" x14ac:dyDescent="0.25">
      <c r="B24" s="386" t="s">
        <v>110</v>
      </c>
      <c r="C24" s="469"/>
      <c r="D24" s="107"/>
      <c r="E24" s="470"/>
      <c r="F24" s="473">
        <f>'1.Budget Preparation Info'!B26</f>
        <v>0</v>
      </c>
      <c r="G24" s="401"/>
    </row>
    <row r="25" spans="2:9" ht="23.25" thickBot="1" x14ac:dyDescent="0.3">
      <c r="B25" s="457" t="s">
        <v>111</v>
      </c>
      <c r="C25" s="471"/>
      <c r="D25" s="458"/>
      <c r="E25" s="472"/>
      <c r="F25" s="473">
        <f>'1.Budget Preparation Info'!B27</f>
        <v>0</v>
      </c>
      <c r="G25" s="257"/>
    </row>
    <row r="26" spans="2:9" ht="24" thickBot="1" x14ac:dyDescent="0.4">
      <c r="B26" s="199"/>
      <c r="C26" s="198"/>
      <c r="D26" s="200"/>
    </row>
    <row r="27" spans="2:9" x14ac:dyDescent="0.25">
      <c r="B27" s="201" t="s">
        <v>112</v>
      </c>
      <c r="C27" s="196"/>
      <c r="D27" s="196"/>
      <c r="E27" s="196"/>
      <c r="F27" s="196"/>
      <c r="G27" s="259"/>
      <c r="H27" s="260"/>
    </row>
    <row r="28" spans="2:9" x14ac:dyDescent="0.25">
      <c r="B28" s="202" t="s">
        <v>113</v>
      </c>
      <c r="C28" s="187"/>
      <c r="D28" s="187"/>
      <c r="E28" s="187"/>
      <c r="F28" s="187"/>
      <c r="G28" s="261"/>
      <c r="H28" s="262"/>
      <c r="I28" s="193"/>
    </row>
    <row r="29" spans="2:9" x14ac:dyDescent="0.25">
      <c r="B29" s="202" t="s">
        <v>114</v>
      </c>
      <c r="C29" s="187"/>
      <c r="D29" s="187"/>
      <c r="E29" s="187"/>
      <c r="F29" s="187"/>
      <c r="G29" s="261"/>
      <c r="H29" s="262"/>
      <c r="I29" s="193"/>
    </row>
    <row r="30" spans="2:9" x14ac:dyDescent="0.25">
      <c r="B30" s="202" t="s">
        <v>115</v>
      </c>
      <c r="C30" s="187"/>
      <c r="D30" s="187"/>
      <c r="E30" s="187"/>
      <c r="F30" s="187"/>
      <c r="G30" s="261"/>
      <c r="H30" s="262"/>
      <c r="I30" s="193"/>
    </row>
    <row r="31" spans="2:9" x14ac:dyDescent="0.25">
      <c r="B31" s="202" t="s">
        <v>116</v>
      </c>
      <c r="C31" s="187"/>
      <c r="D31" s="187"/>
      <c r="E31" s="187"/>
      <c r="F31" s="187"/>
      <c r="G31" s="261"/>
      <c r="H31" s="262"/>
      <c r="I31" s="193"/>
    </row>
    <row r="32" spans="2:9" ht="15.75" thickBot="1" x14ac:dyDescent="0.3">
      <c r="B32" s="203"/>
      <c r="C32" s="204"/>
      <c r="D32" s="204"/>
      <c r="E32" s="204"/>
      <c r="F32" s="204"/>
      <c r="G32" s="263"/>
      <c r="H32" s="264"/>
      <c r="I32" s="193"/>
    </row>
    <row r="33" spans="2:9" ht="15.75" thickBot="1" x14ac:dyDescent="0.3">
      <c r="B33" s="187"/>
      <c r="C33" s="187"/>
      <c r="D33" s="187"/>
      <c r="E33" s="187"/>
      <c r="F33" s="187"/>
      <c r="G33" s="261"/>
      <c r="H33" s="261"/>
      <c r="I33" s="193"/>
    </row>
    <row r="34" spans="2:9" ht="18.75" thickBot="1" x14ac:dyDescent="0.3">
      <c r="B34" s="205" t="s">
        <v>117</v>
      </c>
      <c r="C34" s="206"/>
      <c r="D34" s="207"/>
      <c r="E34" s="208"/>
      <c r="F34" s="209"/>
      <c r="G34" s="265"/>
    </row>
    <row r="35" spans="2:9" x14ac:dyDescent="0.25">
      <c r="B35" s="210"/>
    </row>
    <row r="36" spans="2:9" x14ac:dyDescent="0.25">
      <c r="B36" s="211" t="s">
        <v>5</v>
      </c>
      <c r="C36" s="212" t="s">
        <v>118</v>
      </c>
      <c r="D36" s="213"/>
      <c r="E36" s="214" t="s">
        <v>119</v>
      </c>
      <c r="F36" s="215"/>
      <c r="G36" s="266" t="s">
        <v>120</v>
      </c>
      <c r="H36" s="267" t="s">
        <v>121</v>
      </c>
    </row>
    <row r="37" spans="2:9" x14ac:dyDescent="0.25">
      <c r="B37" s="216"/>
      <c r="C37" s="217"/>
      <c r="D37" s="217"/>
      <c r="E37" s="218"/>
      <c r="F37" s="219"/>
      <c r="G37" s="268" t="s">
        <v>122</v>
      </c>
      <c r="H37" s="269" t="s">
        <v>122</v>
      </c>
    </row>
    <row r="39" spans="2:9" x14ac:dyDescent="0.25">
      <c r="B39" s="187" t="s">
        <v>123</v>
      </c>
      <c r="C39" s="188"/>
      <c r="D39" s="188"/>
      <c r="E39" s="220" t="s">
        <v>124</v>
      </c>
      <c r="G39" s="270"/>
      <c r="H39" s="270"/>
    </row>
    <row r="40" spans="2:9" x14ac:dyDescent="0.25">
      <c r="B40" s="191" t="s">
        <v>125</v>
      </c>
      <c r="C40" s="188">
        <v>2025</v>
      </c>
      <c r="D40" s="188"/>
      <c r="E40" s="231">
        <v>386</v>
      </c>
      <c r="F40" s="390"/>
      <c r="G40" s="271">
        <f>E40*F12*0.3333</f>
        <v>0</v>
      </c>
      <c r="H40" s="272"/>
    </row>
    <row r="41" spans="2:9" x14ac:dyDescent="0.25">
      <c r="B41" s="191" t="s">
        <v>126</v>
      </c>
      <c r="C41" s="188">
        <v>2026</v>
      </c>
      <c r="D41" s="188"/>
      <c r="E41" s="231">
        <v>386</v>
      </c>
      <c r="F41" s="390"/>
      <c r="G41" s="271">
        <f>E41*F12*0.6667</f>
        <v>0</v>
      </c>
      <c r="H41" s="272"/>
    </row>
    <row r="42" spans="2:9" x14ac:dyDescent="0.25">
      <c r="B42" s="188"/>
      <c r="C42" s="188"/>
      <c r="D42" s="188"/>
      <c r="E42" s="189"/>
      <c r="F42" s="390"/>
      <c r="G42" s="273">
        <f>SUM(G40:G41)</f>
        <v>0</v>
      </c>
      <c r="H42" s="271">
        <f>G42*0.75</f>
        <v>0</v>
      </c>
    </row>
    <row r="43" spans="2:9" x14ac:dyDescent="0.25">
      <c r="B43" s="188"/>
      <c r="C43" s="188"/>
      <c r="D43" s="188"/>
      <c r="E43" s="189"/>
      <c r="F43" s="390"/>
      <c r="G43" s="274"/>
      <c r="H43" s="271"/>
    </row>
    <row r="44" spans="2:9" x14ac:dyDescent="0.25">
      <c r="B44" s="187"/>
      <c r="C44" s="188"/>
      <c r="D44" s="188"/>
      <c r="E44" s="189"/>
      <c r="F44" s="390"/>
      <c r="G44" s="275"/>
      <c r="H44" s="274"/>
    </row>
    <row r="45" spans="2:9" x14ac:dyDescent="0.25">
      <c r="B45" s="187"/>
      <c r="C45" s="188"/>
      <c r="D45" s="188"/>
      <c r="E45" s="189"/>
      <c r="F45" s="390"/>
      <c r="G45" s="275"/>
      <c r="H45" s="274"/>
    </row>
    <row r="46" spans="2:9" x14ac:dyDescent="0.25">
      <c r="B46" s="187" t="s">
        <v>127</v>
      </c>
      <c r="C46" s="188"/>
      <c r="D46" s="188"/>
      <c r="E46" s="189">
        <v>309</v>
      </c>
      <c r="F46" s="390"/>
      <c r="G46" s="275">
        <f>E46*F23</f>
        <v>0</v>
      </c>
      <c r="H46" s="274"/>
    </row>
    <row r="47" spans="2:9" x14ac:dyDescent="0.25">
      <c r="B47" s="187"/>
      <c r="C47" s="188"/>
      <c r="D47" s="188"/>
      <c r="E47" s="189">
        <v>142</v>
      </c>
      <c r="F47" s="390"/>
      <c r="G47" s="275">
        <f>E47*F24</f>
        <v>0</v>
      </c>
      <c r="H47" s="274"/>
    </row>
    <row r="48" spans="2:9" x14ac:dyDescent="0.25">
      <c r="B48" s="187"/>
      <c r="C48" s="188"/>
      <c r="D48" s="188"/>
      <c r="E48" s="189">
        <v>295</v>
      </c>
      <c r="F48" s="390"/>
      <c r="G48" s="475">
        <f>E48*F25</f>
        <v>0</v>
      </c>
      <c r="H48" s="274"/>
    </row>
    <row r="49" spans="2:11" x14ac:dyDescent="0.25">
      <c r="B49" s="187"/>
      <c r="C49" s="188"/>
      <c r="D49" s="188"/>
      <c r="E49" s="189"/>
      <c r="F49" s="390"/>
      <c r="G49" s="275"/>
      <c r="H49" s="274">
        <f>G46+G47+G48</f>
        <v>0</v>
      </c>
    </row>
    <row r="50" spans="2:11" x14ac:dyDescent="0.25">
      <c r="B50" s="187"/>
      <c r="C50" s="188"/>
      <c r="D50" s="188"/>
      <c r="E50" s="189"/>
      <c r="F50" s="390"/>
      <c r="G50" s="275"/>
      <c r="H50" s="274"/>
    </row>
    <row r="51" spans="2:11" ht="30" x14ac:dyDescent="0.25">
      <c r="B51" s="193" t="s">
        <v>128</v>
      </c>
      <c r="C51" s="476">
        <f>'1.Budget Preparation Info'!B28</f>
        <v>0</v>
      </c>
      <c r="D51" s="188"/>
      <c r="F51" s="390"/>
      <c r="G51" s="275"/>
      <c r="H51" s="274" cm="1">
        <f t="array" ref="H51">_xlfn.IFS('2.Budget Grant Calculation'!$C51&lt;301,4486.37, '2.Budget Grant Calculation'!$C51&lt;601, 5612.23, '2.Budget Grant Calculation'!$C51&lt;1001, 6738.09, '2.Budget Grant Calculation'!$C51&gt;1000, 7677.73)</f>
        <v>4486.37</v>
      </c>
    </row>
    <row r="52" spans="2:11" x14ac:dyDescent="0.25">
      <c r="B52" s="187"/>
      <c r="C52" s="188"/>
      <c r="D52" s="188"/>
      <c r="E52" s="189"/>
      <c r="F52" s="390"/>
      <c r="G52" s="275"/>
      <c r="H52" s="274"/>
    </row>
    <row r="53" spans="2:11" x14ac:dyDescent="0.25">
      <c r="B53" s="187"/>
      <c r="C53" s="188"/>
      <c r="D53" s="188"/>
      <c r="E53" s="189"/>
      <c r="F53" s="390"/>
      <c r="G53" s="275"/>
      <c r="H53" s="274"/>
    </row>
    <row r="54" spans="2:11" x14ac:dyDescent="0.25">
      <c r="B54" s="187" t="s">
        <v>129</v>
      </c>
      <c r="C54" s="188">
        <v>2025</v>
      </c>
      <c r="D54" s="188"/>
      <c r="E54" s="189">
        <v>224.5</v>
      </c>
      <c r="F54" s="390"/>
      <c r="G54" s="271">
        <f>E54*F12*0.3333</f>
        <v>0</v>
      </c>
      <c r="H54" s="276"/>
    </row>
    <row r="55" spans="2:11" ht="60" x14ac:dyDescent="0.25">
      <c r="B55" s="191" t="s">
        <v>126</v>
      </c>
      <c r="C55" s="188">
        <v>2026</v>
      </c>
      <c r="D55" s="188"/>
      <c r="E55" s="189">
        <v>224.5</v>
      </c>
      <c r="F55" s="390"/>
      <c r="G55" s="277">
        <f>E55*F12*0.6667</f>
        <v>0</v>
      </c>
      <c r="H55" s="275">
        <f>IF((G54+G55)&lt;44900,44900,(G54+G55))*0.75</f>
        <v>33675</v>
      </c>
      <c r="I55" s="237" t="s">
        <v>130</v>
      </c>
    </row>
    <row r="56" spans="2:11" x14ac:dyDescent="0.25">
      <c r="B56" s="191"/>
      <c r="C56" s="188"/>
      <c r="D56" s="188"/>
      <c r="E56" s="189"/>
      <c r="F56" s="390"/>
      <c r="G56" s="271"/>
      <c r="H56" s="275"/>
    </row>
    <row r="57" spans="2:11" ht="75" x14ac:dyDescent="0.25">
      <c r="B57" s="193" t="s">
        <v>131</v>
      </c>
      <c r="C57" s="192" t="s">
        <v>33</v>
      </c>
      <c r="D57" s="194"/>
      <c r="E57" s="189">
        <v>40</v>
      </c>
      <c r="F57" s="271">
        <f>(E57*F12)</f>
        <v>0</v>
      </c>
      <c r="G57" s="272"/>
      <c r="H57" s="275"/>
      <c r="K57" s="4"/>
    </row>
    <row r="58" spans="2:11" ht="15.75" x14ac:dyDescent="0.25">
      <c r="B58" s="192" t="s">
        <v>132</v>
      </c>
      <c r="C58" s="192" t="s">
        <v>33</v>
      </c>
      <c r="D58" s="194"/>
      <c r="E58" s="189">
        <v>26.5</v>
      </c>
      <c r="F58" s="277">
        <f>(E58*F12)</f>
        <v>0</v>
      </c>
      <c r="G58" s="278"/>
      <c r="H58" s="275"/>
      <c r="K58" s="4"/>
    </row>
    <row r="59" spans="2:11" x14ac:dyDescent="0.25">
      <c r="B59" s="188"/>
      <c r="C59" s="192"/>
      <c r="D59" s="188"/>
      <c r="E59" s="189"/>
      <c r="F59" s="274">
        <f>SUM(F57:F58)</f>
        <v>0</v>
      </c>
      <c r="G59" s="279">
        <f>IF(F59&lt;23275,F59,23275)</f>
        <v>0</v>
      </c>
      <c r="H59" s="275"/>
    </row>
    <row r="60" spans="2:11" x14ac:dyDescent="0.25">
      <c r="B60" t="s">
        <v>133</v>
      </c>
      <c r="F60" s="271"/>
      <c r="G60" s="277">
        <f>-'1.Budget Preparation Info'!B38</f>
        <v>0</v>
      </c>
      <c r="H60" s="275"/>
    </row>
    <row r="61" spans="2:11" x14ac:dyDescent="0.25">
      <c r="B61" s="233" t="s">
        <v>134</v>
      </c>
      <c r="C61" s="195"/>
      <c r="D61" s="188"/>
      <c r="E61" s="189"/>
      <c r="F61" s="274"/>
      <c r="G61" s="275"/>
      <c r="H61" s="392">
        <f>G59+G60</f>
        <v>0</v>
      </c>
    </row>
    <row r="62" spans="2:11" x14ac:dyDescent="0.25">
      <c r="B62" s="233"/>
      <c r="C62" s="195"/>
      <c r="D62" s="188"/>
      <c r="E62" s="189"/>
      <c r="F62" s="390"/>
      <c r="G62" s="274"/>
      <c r="H62" s="280"/>
    </row>
    <row r="63" spans="2:11" ht="28.5" x14ac:dyDescent="0.25">
      <c r="B63" s="410" t="s">
        <v>135</v>
      </c>
      <c r="C63" s="192" t="s">
        <v>33</v>
      </c>
      <c r="D63" s="194"/>
      <c r="E63" s="189">
        <v>0</v>
      </c>
      <c r="F63" s="390"/>
      <c r="G63" s="271">
        <f>(E63*F12)</f>
        <v>0</v>
      </c>
      <c r="H63" s="278"/>
    </row>
    <row r="64" spans="2:11" ht="15.75" x14ac:dyDescent="0.25">
      <c r="B64" s="192" t="s">
        <v>132</v>
      </c>
      <c r="C64" s="192" t="s">
        <v>33</v>
      </c>
      <c r="D64" s="194"/>
      <c r="E64" s="189">
        <v>0</v>
      </c>
      <c r="F64" s="390"/>
      <c r="G64" s="271">
        <f>(E64*F12)</f>
        <v>0</v>
      </c>
      <c r="H64" s="272"/>
    </row>
    <row r="65" spans="2:8" x14ac:dyDescent="0.25">
      <c r="B65" s="188"/>
      <c r="C65" s="188"/>
      <c r="D65" s="188"/>
      <c r="E65" s="189"/>
      <c r="F65" s="390"/>
      <c r="G65" s="273">
        <f>SUM(G63:G64)</f>
        <v>0</v>
      </c>
      <c r="H65" s="275">
        <f>IF(G65&gt;19075,19075,G65)</f>
        <v>0</v>
      </c>
    </row>
    <row r="66" spans="2:8" x14ac:dyDescent="0.25">
      <c r="B66" s="188"/>
      <c r="C66" s="221"/>
      <c r="D66" s="188"/>
      <c r="E66" s="189"/>
      <c r="F66" s="390"/>
      <c r="G66" s="272"/>
      <c r="H66" s="271"/>
    </row>
    <row r="67" spans="2:8" x14ac:dyDescent="0.25">
      <c r="B67" s="188"/>
      <c r="C67" s="221" t="s">
        <v>136</v>
      </c>
      <c r="D67" s="188"/>
      <c r="E67" s="189"/>
      <c r="F67" s="390"/>
      <c r="G67" s="272"/>
      <c r="H67" s="271"/>
    </row>
    <row r="68" spans="2:8" x14ac:dyDescent="0.25">
      <c r="B68" s="187" t="s">
        <v>137</v>
      </c>
      <c r="C68" s="221"/>
      <c r="D68" s="188"/>
      <c r="E68" s="189"/>
      <c r="F68" s="390"/>
      <c r="G68" s="272"/>
      <c r="H68" s="271"/>
    </row>
    <row r="69" spans="2:8" x14ac:dyDescent="0.25">
      <c r="B69" s="188" t="s">
        <v>138</v>
      </c>
      <c r="C69" s="221"/>
      <c r="D69" s="188"/>
      <c r="E69" s="189"/>
      <c r="F69" s="390"/>
      <c r="G69" s="272">
        <f>'1.Budget Preparation Info'!B41</f>
        <v>0</v>
      </c>
      <c r="H69" s="271"/>
    </row>
    <row r="70" spans="2:8" x14ac:dyDescent="0.25">
      <c r="B70" s="188" t="s">
        <v>139</v>
      </c>
      <c r="C70" s="222">
        <f>F16</f>
        <v>0</v>
      </c>
      <c r="D70" s="188"/>
      <c r="E70" s="189">
        <v>13</v>
      </c>
      <c r="F70" s="390"/>
      <c r="G70" s="406">
        <f>C70*E70</f>
        <v>0</v>
      </c>
      <c r="H70" s="272"/>
    </row>
    <row r="71" spans="2:8" x14ac:dyDescent="0.25">
      <c r="B71" s="187"/>
      <c r="C71" s="222"/>
      <c r="D71" s="188"/>
      <c r="E71" s="189"/>
      <c r="F71" s="390"/>
      <c r="G71" s="272"/>
      <c r="H71" s="272">
        <f>G69+G70</f>
        <v>0</v>
      </c>
    </row>
    <row r="72" spans="2:8" x14ac:dyDescent="0.25">
      <c r="B72" s="187"/>
      <c r="C72" s="222"/>
      <c r="D72" s="188"/>
      <c r="E72" s="189"/>
      <c r="F72" s="390"/>
      <c r="G72" s="272"/>
      <c r="H72" s="272"/>
    </row>
    <row r="73" spans="2:8" x14ac:dyDescent="0.25">
      <c r="B73" s="187" t="s">
        <v>140</v>
      </c>
      <c r="C73" s="222">
        <f>F15</f>
        <v>0</v>
      </c>
      <c r="D73" s="188"/>
      <c r="E73" s="189">
        <v>100</v>
      </c>
      <c r="F73" s="390"/>
      <c r="G73" s="272"/>
      <c r="H73" s="272">
        <f t="shared" ref="H73:H77" si="0">E73*C73</f>
        <v>0</v>
      </c>
    </row>
    <row r="74" spans="2:8" x14ac:dyDescent="0.25">
      <c r="B74" s="187" t="s">
        <v>141</v>
      </c>
      <c r="C74" s="222">
        <f>F13</f>
        <v>0</v>
      </c>
      <c r="D74" s="188"/>
      <c r="E74" s="189">
        <v>159</v>
      </c>
      <c r="F74" s="390"/>
      <c r="G74" s="272"/>
      <c r="H74" s="272">
        <f t="shared" si="0"/>
        <v>0</v>
      </c>
    </row>
    <row r="75" spans="2:8" x14ac:dyDescent="0.25">
      <c r="B75" s="187" t="s">
        <v>142</v>
      </c>
      <c r="C75" s="222">
        <f>F18</f>
        <v>0</v>
      </c>
      <c r="D75" s="188"/>
      <c r="E75" s="189">
        <v>239.5</v>
      </c>
      <c r="F75" s="390"/>
      <c r="G75" s="272"/>
      <c r="H75" s="271">
        <f t="shared" si="0"/>
        <v>0</v>
      </c>
    </row>
    <row r="76" spans="2:8" x14ac:dyDescent="0.25">
      <c r="B76" s="187" t="s">
        <v>143</v>
      </c>
      <c r="C76" s="222">
        <f>F19</f>
        <v>0</v>
      </c>
      <c r="D76" s="188"/>
      <c r="E76" s="189">
        <v>122.26</v>
      </c>
      <c r="F76" s="390"/>
      <c r="G76" s="272"/>
      <c r="H76" s="271">
        <f t="shared" si="0"/>
        <v>0</v>
      </c>
    </row>
    <row r="77" spans="2:8" x14ac:dyDescent="0.25">
      <c r="B77" s="187" t="s">
        <v>144</v>
      </c>
      <c r="C77" s="188">
        <f>F14</f>
        <v>0</v>
      </c>
      <c r="D77" s="188"/>
      <c r="E77" s="189">
        <v>63</v>
      </c>
      <c r="F77" s="390"/>
      <c r="G77" s="272"/>
      <c r="H77" s="281">
        <f t="shared" si="0"/>
        <v>0</v>
      </c>
    </row>
    <row r="78" spans="2:8" x14ac:dyDescent="0.25">
      <c r="B78" s="188"/>
      <c r="C78" s="221" t="s">
        <v>145</v>
      </c>
      <c r="D78" s="188"/>
      <c r="E78" s="189"/>
      <c r="F78" s="390"/>
      <c r="G78" s="272"/>
      <c r="H78" s="271"/>
    </row>
    <row r="79" spans="2:8" x14ac:dyDescent="0.25">
      <c r="B79" s="187" t="s">
        <v>146</v>
      </c>
      <c r="C79" s="221"/>
      <c r="E79" s="189"/>
      <c r="F79" s="390"/>
      <c r="G79" s="272"/>
      <c r="H79" s="271"/>
    </row>
    <row r="80" spans="2:8" x14ac:dyDescent="0.25">
      <c r="B80" s="221" t="s">
        <v>147</v>
      </c>
      <c r="C80" s="222">
        <f>F21</f>
        <v>0</v>
      </c>
      <c r="E80" s="189">
        <v>1769</v>
      </c>
      <c r="F80" s="390"/>
      <c r="G80" s="271">
        <f>(E80*C80)</f>
        <v>0</v>
      </c>
      <c r="H80" s="275"/>
    </row>
    <row r="81" spans="2:8" x14ac:dyDescent="0.25">
      <c r="B81" s="221" t="s">
        <v>148</v>
      </c>
      <c r="C81" s="223">
        <f>F22</f>
        <v>0</v>
      </c>
      <c r="E81" s="189">
        <v>1592</v>
      </c>
      <c r="F81" s="390"/>
      <c r="G81" s="277">
        <f>(E81*C81)</f>
        <v>0</v>
      </c>
      <c r="H81" s="275">
        <f>G80+G81</f>
        <v>0</v>
      </c>
    </row>
    <row r="82" spans="2:8" x14ac:dyDescent="0.25">
      <c r="B82" s="187"/>
      <c r="C82" s="221" t="s">
        <v>136</v>
      </c>
      <c r="D82" s="188"/>
      <c r="E82" s="189"/>
      <c r="F82" s="390"/>
      <c r="G82" s="272"/>
      <c r="H82" s="281"/>
    </row>
    <row r="83" spans="2:8" x14ac:dyDescent="0.25">
      <c r="B83" s="187" t="s">
        <v>149</v>
      </c>
      <c r="C83" s="188">
        <f>F17</f>
        <v>0</v>
      </c>
      <c r="D83" s="188"/>
      <c r="E83" s="189">
        <v>225</v>
      </c>
      <c r="F83" s="390"/>
      <c r="G83" s="274">
        <f>E83*C83</f>
        <v>0</v>
      </c>
      <c r="H83" s="281"/>
    </row>
    <row r="84" spans="2:8" x14ac:dyDescent="0.25">
      <c r="B84" s="187" t="s">
        <v>150</v>
      </c>
      <c r="C84" s="224">
        <f>F8</f>
        <v>0</v>
      </c>
      <c r="D84" s="188"/>
      <c r="E84" s="189"/>
      <c r="F84" s="390"/>
      <c r="G84" s="277">
        <f>C84</f>
        <v>0</v>
      </c>
      <c r="H84" s="281"/>
    </row>
    <row r="85" spans="2:8" ht="15.75" thickBot="1" x14ac:dyDescent="0.3">
      <c r="B85" s="187" t="s">
        <v>151</v>
      </c>
      <c r="C85" s="188"/>
      <c r="D85" s="188"/>
      <c r="E85" s="188"/>
      <c r="F85" s="391"/>
      <c r="G85" s="275"/>
      <c r="H85" s="281">
        <f>SUM(G83:G84)</f>
        <v>0</v>
      </c>
    </row>
    <row r="86" spans="2:8" ht="19.5" thickBot="1" x14ac:dyDescent="0.35">
      <c r="B86" s="225" t="s">
        <v>152</v>
      </c>
      <c r="C86" s="226"/>
      <c r="D86" s="226"/>
      <c r="E86" s="226"/>
      <c r="F86" s="227"/>
      <c r="G86" s="282"/>
      <c r="H86" s="283">
        <f>SUM(H40:H85)</f>
        <v>38161.370000000003</v>
      </c>
    </row>
    <row r="88" spans="2:8" x14ac:dyDescent="0.25">
      <c r="B88" s="188"/>
      <c r="C88" s="221" t="s">
        <v>136</v>
      </c>
      <c r="D88" s="188"/>
      <c r="E88" s="220" t="s">
        <v>124</v>
      </c>
      <c r="F88" s="190"/>
    </row>
    <row r="89" spans="2:8" ht="21" customHeight="1" x14ac:dyDescent="0.25">
      <c r="B89" s="187" t="s">
        <v>153</v>
      </c>
      <c r="C89" s="224">
        <f>F20</f>
        <v>0</v>
      </c>
      <c r="D89" s="188"/>
      <c r="E89" s="189">
        <f>345+224.5</f>
        <v>569.5</v>
      </c>
      <c r="F89" s="190"/>
      <c r="G89" s="272"/>
      <c r="H89" s="272">
        <f>E89*C89</f>
        <v>0</v>
      </c>
    </row>
    <row r="90" spans="2:8" x14ac:dyDescent="0.25">
      <c r="B90" s="228" t="s">
        <v>154</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38"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98" t="s">
        <v>155</v>
      </c>
      <c r="B1" s="480"/>
      <c r="C1" s="480"/>
      <c r="D1" s="480"/>
      <c r="E1" s="480"/>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156</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PPP School Budget</v>
      </c>
      <c r="C6" s="171"/>
      <c r="D6" s="171"/>
      <c r="E6" s="239"/>
      <c r="F6" s="4"/>
    </row>
    <row r="7" spans="1:11" x14ac:dyDescent="0.25">
      <c r="B7" s="40"/>
      <c r="C7" s="40"/>
      <c r="D7" s="40"/>
      <c r="F7" s="4"/>
    </row>
    <row r="8" spans="1:11" s="400" customFormat="1" x14ac:dyDescent="0.25">
      <c r="A8" s="398" t="s">
        <v>157</v>
      </c>
      <c r="B8" s="399"/>
    </row>
    <row r="9" spans="1:11" ht="16.5" thickBot="1" x14ac:dyDescent="0.3">
      <c r="A9" s="34" t="s">
        <v>158</v>
      </c>
      <c r="B9" s="35"/>
      <c r="C9" s="18"/>
      <c r="D9" s="18"/>
      <c r="F9" s="4"/>
    </row>
    <row r="10" spans="1:11" ht="16.5" thickBot="1" x14ac:dyDescent="0.3">
      <c r="A10" s="22" t="s">
        <v>159</v>
      </c>
      <c r="B10" s="6" t="s">
        <v>160</v>
      </c>
      <c r="C10" s="6"/>
      <c r="D10" s="6"/>
      <c r="E10" s="240" t="s">
        <v>161</v>
      </c>
      <c r="F10" s="7" t="s">
        <v>162</v>
      </c>
      <c r="K10" s="3" t="s">
        <v>163</v>
      </c>
    </row>
    <row r="11" spans="1:11" ht="16.5" thickBot="1" x14ac:dyDescent="0.3">
      <c r="A11" s="492" t="s">
        <v>164</v>
      </c>
      <c r="B11" s="493"/>
      <c r="C11" s="493"/>
      <c r="D11" s="493"/>
      <c r="E11" s="494"/>
      <c r="F11" s="8"/>
    </row>
    <row r="12" spans="1:11" ht="31.5" x14ac:dyDescent="0.25">
      <c r="A12" s="28">
        <v>3010</v>
      </c>
      <c r="B12" s="14" t="s">
        <v>165</v>
      </c>
      <c r="C12" s="286"/>
      <c r="D12" s="291"/>
      <c r="E12" s="292">
        <f>'2.Budget Grant Calculation'!H42</f>
        <v>0</v>
      </c>
      <c r="F12" s="146" t="s">
        <v>166</v>
      </c>
      <c r="H12" s="3">
        <f>IF(ISNUMBER(SEARCH(#REF!,B12)),MAX($H$10:H10)+1,0)</f>
        <v>0</v>
      </c>
      <c r="I12" s="3" t="s">
        <v>167</v>
      </c>
      <c r="J12" s="3" t="e">
        <f ca="1">OFFSET($K$12,,,COUNTIF($K$12:$K$241,"?*"))</f>
        <v>#REF!</v>
      </c>
      <c r="K12" s="3" t="str">
        <f>IFERROR(VLOOKUP(ROWS($K$12:K12),$H$12:$I$240,2,0),"")</f>
        <v/>
      </c>
    </row>
    <row r="13" spans="1:11" ht="31.5" x14ac:dyDescent="0.25">
      <c r="A13" s="24">
        <v>3020</v>
      </c>
      <c r="B13" s="10" t="s">
        <v>168</v>
      </c>
      <c r="C13" s="19"/>
      <c r="D13" s="123"/>
      <c r="E13" s="293"/>
      <c r="F13" s="147" t="s">
        <v>169</v>
      </c>
      <c r="H13" s="3">
        <f>IF(ISNUMBER(SEARCH(#REF!,B13)),MAX($H$10:H12)+1,0)</f>
        <v>0</v>
      </c>
      <c r="I13" s="3" t="s">
        <v>168</v>
      </c>
      <c r="K13" s="3" t="str">
        <f>IFERROR(VLOOKUP(ROWS($K$12:K13),$H$12:$I$240,2,0),"")</f>
        <v/>
      </c>
    </row>
    <row r="14" spans="1:11" ht="47.25" x14ac:dyDescent="0.25">
      <c r="A14" s="24">
        <v>3021</v>
      </c>
      <c r="B14" s="10" t="s">
        <v>170</v>
      </c>
      <c r="C14" s="19"/>
      <c r="D14" s="123"/>
      <c r="E14" s="293"/>
      <c r="F14" s="147" t="s">
        <v>171</v>
      </c>
    </row>
    <row r="15" spans="1:11" ht="31.5" x14ac:dyDescent="0.25">
      <c r="A15" s="24">
        <v>3022</v>
      </c>
      <c r="B15" s="10" t="s">
        <v>172</v>
      </c>
      <c r="C15" s="19"/>
      <c r="D15" s="123"/>
      <c r="E15" s="293"/>
      <c r="F15" s="147" t="s">
        <v>171</v>
      </c>
    </row>
    <row r="16" spans="1:11" ht="47.25" x14ac:dyDescent="0.25">
      <c r="A16" s="24">
        <v>3030</v>
      </c>
      <c r="B16" s="10" t="s">
        <v>173</v>
      </c>
      <c r="C16" s="19"/>
      <c r="D16" s="123"/>
      <c r="E16" s="293"/>
      <c r="F16" s="147" t="s">
        <v>174</v>
      </c>
      <c r="H16" s="3">
        <f>IF(ISNUMBER(SEARCH(#REF!,B16)),MAX($H$10:H13)+1,0)</f>
        <v>0</v>
      </c>
      <c r="I16" s="3" t="s">
        <v>173</v>
      </c>
      <c r="K16" s="3" t="str">
        <f>IFERROR(VLOOKUP(ROWS($K$12:K16),$H$12:$I$240,2,0),"")</f>
        <v/>
      </c>
    </row>
    <row r="17" spans="1:11" ht="31.5" x14ac:dyDescent="0.25">
      <c r="A17" s="24">
        <v>3050</v>
      </c>
      <c r="B17" s="10" t="s">
        <v>175</v>
      </c>
      <c r="C17" s="19"/>
      <c r="D17" s="123"/>
      <c r="E17" s="294">
        <f>IF('2.Budget Grant Calculation'!H61&lt;0,('2.Budget Grant Calculation'!H55+'2.Budget Grant Calculation'!H61),'2.Budget Grant Calculation'!H55)</f>
        <v>33675</v>
      </c>
      <c r="F17" s="147" t="s">
        <v>166</v>
      </c>
      <c r="H17" s="3">
        <f>IF(ISNUMBER(SEARCH(#REF!,B17)),MAX($H$10:H16)+1,0)</f>
        <v>0</v>
      </c>
      <c r="I17" s="3" t="s">
        <v>175</v>
      </c>
      <c r="K17" s="3" t="str">
        <f>IFERROR(VLOOKUP(ROWS($K$12:K17),$H$12:$I$240,2,0),"")</f>
        <v/>
      </c>
    </row>
    <row r="18" spans="1:11" x14ac:dyDescent="0.25">
      <c r="A18" s="24">
        <v>3100</v>
      </c>
      <c r="B18" s="10" t="s">
        <v>176</v>
      </c>
      <c r="C18" s="19"/>
      <c r="D18" s="123"/>
      <c r="E18" s="294">
        <f>IF('2.Budget Grant Calculation'!H61&lt;0,0,'2.Budget Grant Calculation'!H61)</f>
        <v>0</v>
      </c>
      <c r="F18" s="147" t="s">
        <v>177</v>
      </c>
      <c r="H18" s="3">
        <f>IF(ISNUMBER(SEARCH(#REF!,B18)),MAX($H$10:H17)+1,0)</f>
        <v>0</v>
      </c>
      <c r="I18" s="3" t="s">
        <v>176</v>
      </c>
      <c r="K18" s="3" t="str">
        <f>IFERROR(VLOOKUP(ROWS($K$12:K18),$H$12:$I$240,2,0),"")</f>
        <v/>
      </c>
    </row>
    <row r="19" spans="1:11" x14ac:dyDescent="0.25">
      <c r="A19" s="24">
        <v>3130</v>
      </c>
      <c r="B19" s="10" t="s">
        <v>178</v>
      </c>
      <c r="C19" s="19"/>
      <c r="D19" s="123"/>
      <c r="E19" s="294">
        <f>'2.Budget Grant Calculation'!H65</f>
        <v>0</v>
      </c>
      <c r="F19" s="147" t="s">
        <v>177</v>
      </c>
      <c r="H19" s="3">
        <f>IF(ISNUMBER(SEARCH(#REF!,B19)),MAX($H$10:H18)+1,0)</f>
        <v>0</v>
      </c>
      <c r="I19" s="3" t="s">
        <v>178</v>
      </c>
      <c r="K19" s="3" t="str">
        <f>IFERROR(VLOOKUP(ROWS($K$12:K19),$H$12:$I$240,2,0),"")</f>
        <v/>
      </c>
    </row>
    <row r="20" spans="1:11" ht="47.25" x14ac:dyDescent="0.25">
      <c r="A20" s="24">
        <v>3140</v>
      </c>
      <c r="B20" s="10" t="s">
        <v>179</v>
      </c>
      <c r="C20" s="19"/>
      <c r="D20" s="123"/>
      <c r="E20" s="293"/>
      <c r="F20" s="147" t="s">
        <v>180</v>
      </c>
      <c r="H20" s="3">
        <f>IF(ISNUMBER(SEARCH(#REF!,B20)),MAX($H$10:H19)+1,0)</f>
        <v>0</v>
      </c>
      <c r="I20" s="3" t="s">
        <v>179</v>
      </c>
      <c r="K20" s="3" t="str">
        <f>IFERROR(VLOOKUP(ROWS($K$12:K20),$H$12:$I$240,2,0),"")</f>
        <v/>
      </c>
    </row>
    <row r="21" spans="1:11" x14ac:dyDescent="0.25">
      <c r="A21" s="24">
        <v>3141</v>
      </c>
      <c r="B21" s="451" t="s">
        <v>181</v>
      </c>
      <c r="C21" s="19"/>
      <c r="D21" s="123"/>
      <c r="E21" s="402"/>
      <c r="F21" s="147"/>
    </row>
    <row r="22" spans="1:11" x14ac:dyDescent="0.25">
      <c r="A22" s="27">
        <v>3151</v>
      </c>
      <c r="B22" s="287" t="s">
        <v>182</v>
      </c>
      <c r="C22" s="387"/>
      <c r="D22" s="123"/>
      <c r="E22" s="356">
        <f>'2.Budget Grant Calculation'!H49</f>
        <v>0</v>
      </c>
      <c r="F22" s="147" t="s">
        <v>166</v>
      </c>
    </row>
    <row r="23" spans="1:11" x14ac:dyDescent="0.25">
      <c r="A23" s="27">
        <v>3152</v>
      </c>
      <c r="B23" s="287" t="s">
        <v>183</v>
      </c>
      <c r="C23" s="393"/>
      <c r="D23" s="123"/>
      <c r="E23" s="403">
        <f>'2.Budget Grant Calculation'!H51</f>
        <v>4486.37</v>
      </c>
      <c r="F23" s="147" t="s">
        <v>184</v>
      </c>
    </row>
    <row r="24" spans="1:11" ht="31.5" x14ac:dyDescent="0.25">
      <c r="A24" s="24">
        <v>3155</v>
      </c>
      <c r="B24" s="10" t="s">
        <v>185</v>
      </c>
      <c r="C24" s="286"/>
      <c r="D24" s="291"/>
      <c r="E24" s="293"/>
      <c r="F24" s="147" t="s">
        <v>186</v>
      </c>
    </row>
    <row r="25" spans="1:11" x14ac:dyDescent="0.25">
      <c r="A25" s="24">
        <v>3170</v>
      </c>
      <c r="B25" s="10" t="s">
        <v>187</v>
      </c>
      <c r="C25" s="19"/>
      <c r="D25" s="123"/>
      <c r="E25" s="293"/>
      <c r="F25" s="147"/>
      <c r="H25" s="3">
        <f>IF(ISNUMBER(SEARCH(#REF!,B25)),MAX($H$10:H24)+1,0)</f>
        <v>0</v>
      </c>
      <c r="I25" s="3" t="s">
        <v>187</v>
      </c>
      <c r="K25" s="3" t="str">
        <f>IFERROR(VLOOKUP(ROWS($K$12:K25),$H$12:$I$240,2,0),"")</f>
        <v/>
      </c>
    </row>
    <row r="26" spans="1:11" x14ac:dyDescent="0.25">
      <c r="A26" s="24">
        <v>3171</v>
      </c>
      <c r="B26" s="10" t="s">
        <v>188</v>
      </c>
      <c r="C26" s="19"/>
      <c r="D26" s="123"/>
      <c r="E26" s="294">
        <f>'2.Budget Grant Calculation'!H76</f>
        <v>0</v>
      </c>
      <c r="F26" s="147" t="s">
        <v>166</v>
      </c>
    </row>
    <row r="27" spans="1:11" x14ac:dyDescent="0.25">
      <c r="A27" s="24">
        <v>3190</v>
      </c>
      <c r="B27" s="10" t="s">
        <v>189</v>
      </c>
      <c r="C27" s="19"/>
      <c r="D27" s="123"/>
      <c r="E27" s="294">
        <f>'2.Budget Grant Calculation'!H77</f>
        <v>0</v>
      </c>
      <c r="F27" s="147" t="s">
        <v>166</v>
      </c>
      <c r="H27" s="3">
        <f>IF(ISNUMBER(SEARCH(#REF!,B27)),MAX($H$10:H25)+1,0)</f>
        <v>0</v>
      </c>
      <c r="I27" s="3" t="s">
        <v>189</v>
      </c>
      <c r="K27" s="3" t="str">
        <f>IFERROR(VLOOKUP(ROWS($K$12:K27),$H$12:$I$240,2,0),"")</f>
        <v/>
      </c>
    </row>
    <row r="28" spans="1:11" x14ac:dyDescent="0.25">
      <c r="A28" s="24">
        <v>3200</v>
      </c>
      <c r="B28" s="10" t="s">
        <v>190</v>
      </c>
      <c r="C28" s="19"/>
      <c r="D28" s="123"/>
      <c r="E28" s="294">
        <f>'2.Budget Grant Calculation'!H73</f>
        <v>0</v>
      </c>
      <c r="F28" s="147" t="s">
        <v>166</v>
      </c>
      <c r="H28" s="3">
        <f>IF(ISNUMBER(SEARCH(#REF!,B28)),MAX($H$10:H27)+1,0)</f>
        <v>0</v>
      </c>
      <c r="I28" s="3" t="s">
        <v>190</v>
      </c>
      <c r="K28" s="3" t="str">
        <f>IFERROR(VLOOKUP(ROWS($K$12:K28),$H$12:$I$240,2,0),"")</f>
        <v/>
      </c>
    </row>
    <row r="29" spans="1:11" x14ac:dyDescent="0.25">
      <c r="A29" s="24">
        <v>3210</v>
      </c>
      <c r="B29" s="10" t="s">
        <v>191</v>
      </c>
      <c r="C29" s="19"/>
      <c r="D29" s="123"/>
      <c r="E29" s="294">
        <f>'2.Budget Grant Calculation'!H74</f>
        <v>0</v>
      </c>
      <c r="F29" s="147" t="s">
        <v>166</v>
      </c>
      <c r="H29" s="3">
        <f>IF(ISNUMBER(SEARCH(#REF!,B29)),MAX($H$10:H28)+1,0)</f>
        <v>0</v>
      </c>
      <c r="I29" s="3" t="s">
        <v>191</v>
      </c>
      <c r="K29" s="3" t="str">
        <f>IFERROR(VLOOKUP(ROWS($K$12:K29),$H$12:$I$240,2,0),"")</f>
        <v/>
      </c>
    </row>
    <row r="30" spans="1:11" x14ac:dyDescent="0.25">
      <c r="A30" s="24">
        <v>3220</v>
      </c>
      <c r="B30" s="10" t="s">
        <v>192</v>
      </c>
      <c r="C30" s="19"/>
      <c r="D30" s="123"/>
      <c r="E30" s="294">
        <f>'2.Budget Grant Calculation'!H75</f>
        <v>0</v>
      </c>
      <c r="F30" s="147" t="s">
        <v>166</v>
      </c>
      <c r="H30" s="3">
        <f>IF(ISNUMBER(SEARCH(#REF!,B30)),MAX($H$10:H29)+1,0)</f>
        <v>0</v>
      </c>
      <c r="I30" s="3" t="s">
        <v>192</v>
      </c>
      <c r="K30" s="3" t="str">
        <f>IFERROR(VLOOKUP(ROWS($K$12:K30),$H$12:$I$240,2,0),"")</f>
        <v/>
      </c>
    </row>
    <row r="31" spans="1:11" ht="47.25" x14ac:dyDescent="0.25">
      <c r="A31" s="24">
        <v>3230</v>
      </c>
      <c r="B31" s="10" t="s">
        <v>193</v>
      </c>
      <c r="C31" s="19"/>
      <c r="D31" s="123"/>
      <c r="E31" s="293"/>
      <c r="F31" s="147" t="s">
        <v>194</v>
      </c>
      <c r="H31" s="3">
        <f>IF(ISNUMBER(SEARCH(#REF!,B34)),MAX($H$10:H30)+1,0)</f>
        <v>0</v>
      </c>
      <c r="I31" s="3" t="s">
        <v>195</v>
      </c>
      <c r="K31" s="3" t="str">
        <f>IFERROR(VLOOKUP(ROWS($K$12:K31),$H$12:$I$240,2,0),"")</f>
        <v/>
      </c>
    </row>
    <row r="32" spans="1:11" x14ac:dyDescent="0.25">
      <c r="A32" s="24">
        <v>3240</v>
      </c>
      <c r="B32" s="10" t="s">
        <v>196</v>
      </c>
      <c r="C32" s="19"/>
      <c r="D32" s="123"/>
      <c r="E32" s="294">
        <f>'2.Budget Grant Calculation'!H81</f>
        <v>0</v>
      </c>
      <c r="F32" s="147" t="s">
        <v>166</v>
      </c>
      <c r="H32" s="3">
        <f>IF(ISNUMBER(SEARCH(#REF!,B35)),MAX($H$10:H31)+1,0)</f>
        <v>0</v>
      </c>
      <c r="I32" s="3" t="s">
        <v>197</v>
      </c>
      <c r="K32" s="3" t="str">
        <f>IFERROR(VLOOKUP(ROWS($K$12:K32),$H$12:$I$240,2,0),"")</f>
        <v/>
      </c>
    </row>
    <row r="33" spans="1:11" x14ac:dyDescent="0.25">
      <c r="A33" s="24">
        <v>3245</v>
      </c>
      <c r="B33" s="10" t="s">
        <v>137</v>
      </c>
      <c r="C33" s="19"/>
      <c r="D33" s="123"/>
      <c r="E33" s="294">
        <f>'2.Budget Grant Calculation'!H71</f>
        <v>0</v>
      </c>
      <c r="F33" s="147" t="s">
        <v>166</v>
      </c>
      <c r="H33" s="3">
        <f>IF(ISNUMBER(SEARCH(#REF!,B36)),MAX($H$10:H32)+1,0)</f>
        <v>0</v>
      </c>
      <c r="I33" s="3" t="s">
        <v>198</v>
      </c>
      <c r="K33" s="3" t="str">
        <f>IFERROR(VLOOKUP(ROWS($K$12:K33),$H$12:$I$240,2,0),"")</f>
        <v/>
      </c>
    </row>
    <row r="34" spans="1:11" x14ac:dyDescent="0.25">
      <c r="A34" s="24">
        <v>3255</v>
      </c>
      <c r="B34" s="10" t="s">
        <v>195</v>
      </c>
      <c r="C34" s="19"/>
      <c r="D34" s="123"/>
      <c r="E34" s="293"/>
      <c r="F34" s="147" t="s">
        <v>199</v>
      </c>
      <c r="H34" s="3">
        <f>IF(ISNUMBER(SEARCH(#REF!,B37)),MAX($H$10:H33)+1,0)</f>
        <v>0</v>
      </c>
      <c r="I34" s="3" t="s">
        <v>200</v>
      </c>
      <c r="K34" s="3" t="str">
        <f>IFERROR(VLOOKUP(ROWS($K$12:K34),$H$12:$I$240,2,0),"")</f>
        <v/>
      </c>
    </row>
    <row r="35" spans="1:11" x14ac:dyDescent="0.25">
      <c r="A35" s="24">
        <v>3260</v>
      </c>
      <c r="B35" s="10" t="s">
        <v>197</v>
      </c>
      <c r="C35" s="19"/>
      <c r="D35" s="123"/>
      <c r="E35" s="293"/>
      <c r="F35" s="147" t="s">
        <v>201</v>
      </c>
      <c r="H35" s="3">
        <f>IF(ISNUMBER(SEARCH(#REF!,B38)),MAX($H$10:H34)+1,0)</f>
        <v>0</v>
      </c>
      <c r="I35" s="3" t="s">
        <v>202</v>
      </c>
      <c r="K35" s="3" t="str">
        <f>IFERROR(VLOOKUP(ROWS($K$12:K35),$H$12:$I$240,2,0),"")</f>
        <v/>
      </c>
    </row>
    <row r="36" spans="1:11" ht="31.5" x14ac:dyDescent="0.25">
      <c r="A36" s="24">
        <v>3270</v>
      </c>
      <c r="B36" s="10" t="s">
        <v>198</v>
      </c>
      <c r="C36" s="19"/>
      <c r="D36" s="123"/>
      <c r="E36" s="293"/>
      <c r="F36" s="147" t="s">
        <v>203</v>
      </c>
      <c r="H36" s="3">
        <f>IF(ISNUMBER(SEARCH(#REF!,B39)),MAX($H$10:H35)+1,0)</f>
        <v>0</v>
      </c>
      <c r="I36" s="3" t="s">
        <v>204</v>
      </c>
      <c r="K36" s="3" t="str">
        <f>IFERROR(VLOOKUP(ROWS($K$12:K36),$H$12:$I$240,2,0),"")</f>
        <v/>
      </c>
    </row>
    <row r="37" spans="1:11" x14ac:dyDescent="0.25">
      <c r="A37" s="24">
        <v>3275</v>
      </c>
      <c r="B37" s="10" t="s">
        <v>200</v>
      </c>
      <c r="C37" s="19"/>
      <c r="D37" s="123"/>
      <c r="E37" s="293"/>
      <c r="F37" s="147" t="s">
        <v>205</v>
      </c>
    </row>
    <row r="38" spans="1:11" ht="31.5" x14ac:dyDescent="0.25">
      <c r="A38" s="24">
        <v>3276</v>
      </c>
      <c r="B38" s="10" t="s">
        <v>202</v>
      </c>
      <c r="C38" s="19"/>
      <c r="D38" s="123"/>
      <c r="E38" s="293"/>
      <c r="F38" s="147" t="s">
        <v>206</v>
      </c>
      <c r="H38" s="3">
        <f>IF(ISNUMBER(SEARCH(#REF!,B41)),MAX($H$10:H36)+1,0)</f>
        <v>0</v>
      </c>
      <c r="I38" s="3" t="s">
        <v>207</v>
      </c>
      <c r="K38" s="3" t="str">
        <f>IFERROR(VLOOKUP(ROWS($K$12:K38),$H$12:$I$240,2,0),"")</f>
        <v/>
      </c>
    </row>
    <row r="39" spans="1:11" ht="31.5" x14ac:dyDescent="0.25">
      <c r="A39" s="24">
        <v>3277</v>
      </c>
      <c r="B39" s="10" t="s">
        <v>208</v>
      </c>
      <c r="C39" s="19"/>
      <c r="D39" s="123"/>
      <c r="E39" s="293"/>
      <c r="F39" s="147" t="s">
        <v>186</v>
      </c>
      <c r="H39" s="3">
        <f>IF(ISNUMBER(SEARCH(#REF!,B42)),MAX($H$10:H38)+1,0)</f>
        <v>0</v>
      </c>
      <c r="I39" s="3" t="s">
        <v>209</v>
      </c>
      <c r="K39" s="3" t="str">
        <f>IFERROR(VLOOKUP(ROWS($K$12:K39),$H$12:$I$240,2,0),"")</f>
        <v/>
      </c>
    </row>
    <row r="40" spans="1:11" ht="31.5" x14ac:dyDescent="0.25">
      <c r="A40" s="24">
        <v>3289</v>
      </c>
      <c r="B40" s="10" t="s">
        <v>210</v>
      </c>
      <c r="C40" s="19"/>
      <c r="D40" s="123"/>
      <c r="E40" s="295"/>
      <c r="F40" s="147" t="s">
        <v>211</v>
      </c>
      <c r="H40" s="3">
        <f>IF(ISNUMBER(SEARCH(#REF!,B50)),MAX($H$10:H39)+1,0)</f>
        <v>0</v>
      </c>
      <c r="I40" s="3" t="s">
        <v>212</v>
      </c>
      <c r="K40" s="3" t="str">
        <f>IFERROR(VLOOKUP(ROWS($K$12:K40),$H$12:$I$240,2,0),"")</f>
        <v/>
      </c>
    </row>
    <row r="41" spans="1:11" x14ac:dyDescent="0.25">
      <c r="A41" s="24">
        <v>3290</v>
      </c>
      <c r="B41" s="10" t="s">
        <v>213</v>
      </c>
      <c r="C41" s="19"/>
      <c r="D41" s="123"/>
      <c r="E41" s="294">
        <f>'2.Budget Grant Calculation'!H85</f>
        <v>0</v>
      </c>
      <c r="F41" s="147"/>
      <c r="H41" s="3">
        <f>IF(ISNUMBER(SEARCH(#REF!,B51)),MAX($H$10:H40)+1,0)</f>
        <v>0</v>
      </c>
      <c r="I41" s="3" t="s">
        <v>214</v>
      </c>
      <c r="K41" s="3" t="str">
        <f>IFERROR(VLOOKUP(ROWS($K$12:K41),$H$12:$I$240,2,0),"")</f>
        <v/>
      </c>
    </row>
    <row r="42" spans="1:11" x14ac:dyDescent="0.25">
      <c r="A42" s="24">
        <v>3292</v>
      </c>
      <c r="B42" s="10" t="s">
        <v>209</v>
      </c>
      <c r="C42" s="19"/>
      <c r="D42" s="123"/>
      <c r="E42" s="293"/>
      <c r="F42" s="147" t="s">
        <v>215</v>
      </c>
      <c r="H42" s="3">
        <f>IF(ISNUMBER(SEARCH(#REF!,B52)),MAX($H$10:H41)+1,0)</f>
        <v>0</v>
      </c>
      <c r="I42" s="3" t="s">
        <v>216</v>
      </c>
      <c r="K42" s="3" t="str">
        <f>IFERROR(VLOOKUP(ROWS($K$12:K48),$H$12:$I$240,2,0),"")</f>
        <v/>
      </c>
    </row>
    <row r="43" spans="1:11" ht="31.5" x14ac:dyDescent="0.25">
      <c r="A43" s="48">
        <v>3293</v>
      </c>
      <c r="B43" s="10" t="s">
        <v>217</v>
      </c>
      <c r="C43" s="19"/>
      <c r="D43" s="123"/>
      <c r="E43" s="296"/>
      <c r="F43" s="147" t="s">
        <v>218</v>
      </c>
    </row>
    <row r="44" spans="1:11" ht="32.25" thickBot="1" x14ac:dyDescent="0.3">
      <c r="A44" s="27">
        <v>3294</v>
      </c>
      <c r="B44" s="13" t="s">
        <v>219</v>
      </c>
      <c r="C44" s="287"/>
      <c r="D44" s="297"/>
      <c r="E44" s="301"/>
      <c r="F44" s="147" t="s">
        <v>220</v>
      </c>
    </row>
    <row r="45" spans="1:11" ht="16.5" thickBot="1" x14ac:dyDescent="0.3">
      <c r="A45" s="499" t="s">
        <v>221</v>
      </c>
      <c r="B45" s="493"/>
      <c r="C45" s="493"/>
      <c r="D45" s="494"/>
      <c r="E45" s="242">
        <f>SUM(E12:E44)</f>
        <v>38161.370000000003</v>
      </c>
      <c r="F45" s="147"/>
    </row>
    <row r="46" spans="1:11" ht="16.5" thickBot="1" x14ac:dyDescent="0.3">
      <c r="A46" s="21"/>
      <c r="B46" s="5"/>
      <c r="C46" s="5"/>
      <c r="D46" s="5"/>
      <c r="E46" s="243"/>
      <c r="F46" s="147"/>
    </row>
    <row r="47" spans="1:11" ht="16.5" thickBot="1" x14ac:dyDescent="0.3">
      <c r="A47" s="495" t="s">
        <v>222</v>
      </c>
      <c r="B47" s="496"/>
      <c r="C47" s="496"/>
      <c r="D47" s="496"/>
      <c r="E47" s="497"/>
      <c r="F47" s="147"/>
    </row>
    <row r="48" spans="1:11" ht="31.5" x14ac:dyDescent="0.25">
      <c r="A48" s="23">
        <v>3295</v>
      </c>
      <c r="B48" s="51" t="s">
        <v>223</v>
      </c>
      <c r="C48" s="284"/>
      <c r="D48" s="284"/>
      <c r="E48" s="244"/>
      <c r="F48" s="147" t="s">
        <v>224</v>
      </c>
    </row>
    <row r="49" spans="1:11" ht="31.5" x14ac:dyDescent="0.25">
      <c r="A49" s="24">
        <v>3296</v>
      </c>
      <c r="B49" s="52" t="s">
        <v>225</v>
      </c>
      <c r="C49" s="285"/>
      <c r="D49" s="285"/>
      <c r="E49" s="241"/>
      <c r="F49" s="147" t="s">
        <v>224</v>
      </c>
      <c r="H49" s="3">
        <f>IF(ISNUMBER(SEARCH(#REF!,B56)),MAX($H$10:H48)+1,0)</f>
        <v>0</v>
      </c>
      <c r="I49" s="3" t="s">
        <v>226</v>
      </c>
      <c r="K49" s="3" t="str">
        <f>IFERROR(VLOOKUP(ROWS($K$12:K49),$H$12:$I$240,2,0),"")</f>
        <v/>
      </c>
    </row>
    <row r="50" spans="1:11" ht="31.5" x14ac:dyDescent="0.25">
      <c r="A50" s="24">
        <v>3297</v>
      </c>
      <c r="B50" s="52" t="s">
        <v>212</v>
      </c>
      <c r="C50" s="285"/>
      <c r="D50" s="285"/>
      <c r="E50" s="241"/>
      <c r="F50" s="147" t="s">
        <v>224</v>
      </c>
      <c r="H50" s="3">
        <f>IF(ISNUMBER(SEARCH(#REF!,B57)),MAX($H$10:H49)+1,0)</f>
        <v>0</v>
      </c>
      <c r="I50" s="3" t="s">
        <v>227</v>
      </c>
      <c r="K50" s="3" t="str">
        <f>IFERROR(VLOOKUP(ROWS($K$12:K50),$H$12:$I$240,2,0),"")</f>
        <v/>
      </c>
    </row>
    <row r="51" spans="1:11" ht="31.5" x14ac:dyDescent="0.25">
      <c r="A51" s="24">
        <v>3298</v>
      </c>
      <c r="B51" s="52" t="s">
        <v>214</v>
      </c>
      <c r="C51" s="285"/>
      <c r="D51" s="285"/>
      <c r="E51" s="241"/>
      <c r="F51" s="147" t="s">
        <v>224</v>
      </c>
      <c r="H51" s="3">
        <f>IF(ISNUMBER(SEARCH(#REF!,B58)),MAX($H$10:H50)+1,0)</f>
        <v>0</v>
      </c>
      <c r="I51" s="3" t="s">
        <v>228</v>
      </c>
      <c r="K51" s="3" t="str">
        <f>IFERROR(VLOOKUP(ROWS($K$12:K51),$H$12:$I$240,2,0),"")</f>
        <v/>
      </c>
    </row>
    <row r="52" spans="1:11" ht="32.25" thickBot="1" x14ac:dyDescent="0.3">
      <c r="A52" s="50">
        <v>3299</v>
      </c>
      <c r="B52" s="53" t="s">
        <v>216</v>
      </c>
      <c r="C52" s="53"/>
      <c r="D52" s="53"/>
      <c r="E52" s="384">
        <f>'2.Budget Grant Calculation'!H89</f>
        <v>0</v>
      </c>
      <c r="F52" s="147" t="s">
        <v>229</v>
      </c>
      <c r="H52" s="3">
        <f>IF(ISNUMBER(SEARCH(#REF!,B59)),MAX($H$10:H51)+1,0)</f>
        <v>0</v>
      </c>
      <c r="I52" s="3" t="s">
        <v>230</v>
      </c>
      <c r="K52" s="3" t="str">
        <f>IFERROR(VLOOKUP(ROWS($K$12:K52),$H$12:$I$240,2,0),"")</f>
        <v/>
      </c>
    </row>
    <row r="53" spans="1:11" ht="16.5" thickBot="1" x14ac:dyDescent="0.3">
      <c r="A53" s="492" t="s">
        <v>231</v>
      </c>
      <c r="B53" s="500"/>
      <c r="C53" s="493"/>
      <c r="D53" s="494"/>
      <c r="E53" s="242">
        <f>SUM(E48:E52)</f>
        <v>0</v>
      </c>
      <c r="F53" s="147"/>
      <c r="H53" s="3">
        <f>IF(ISNUMBER(SEARCH(#REF!,B60)),MAX($H$10:H52)+1,0)</f>
        <v>0</v>
      </c>
      <c r="I53" s="3" t="s">
        <v>232</v>
      </c>
      <c r="K53" s="3" t="str">
        <f>IFERROR(VLOOKUP(ROWS($K$12:K53),$H$12:$I$240,2,0),"")</f>
        <v/>
      </c>
    </row>
    <row r="54" spans="1:11" ht="16.5" thickBot="1" x14ac:dyDescent="0.3">
      <c r="A54" s="28"/>
      <c r="B54" s="14"/>
      <c r="C54" s="14"/>
      <c r="D54" s="14"/>
      <c r="E54" s="245"/>
      <c r="F54" s="147"/>
      <c r="H54" s="3">
        <f>IF(ISNUMBER(SEARCH(#REF!,B61)),MAX($H$10:H53)+1,0)</f>
        <v>0</v>
      </c>
      <c r="I54" s="3" t="s">
        <v>233</v>
      </c>
      <c r="K54" s="3" t="str">
        <f>IFERROR(VLOOKUP(ROWS($K$12:K54),$H$12:$I$240,2,0),"")</f>
        <v/>
      </c>
    </row>
    <row r="55" spans="1:11" ht="16.5" thickBot="1" x14ac:dyDescent="0.3">
      <c r="A55" s="492" t="s">
        <v>234</v>
      </c>
      <c r="B55" s="493"/>
      <c r="C55" s="493"/>
      <c r="D55" s="493"/>
      <c r="E55" s="494"/>
      <c r="F55" s="147"/>
      <c r="H55" s="3">
        <f>IF(ISNUMBER(SEARCH(#REF!,B62)),MAX($H$10:H54)+1,0)</f>
        <v>0</v>
      </c>
      <c r="I55" s="3" t="s">
        <v>235</v>
      </c>
      <c r="K55" s="3" t="str">
        <f>IFERROR(VLOOKUP(ROWS($K$12:K56),$H$12:$I$240,2,0),"")</f>
        <v/>
      </c>
    </row>
    <row r="56" spans="1:11" ht="31.5" x14ac:dyDescent="0.25">
      <c r="A56" s="28">
        <v>3300</v>
      </c>
      <c r="B56" s="14" t="s">
        <v>236</v>
      </c>
      <c r="C56" s="286"/>
      <c r="D56" s="286"/>
      <c r="E56" s="250"/>
      <c r="F56" s="147" t="s">
        <v>237</v>
      </c>
    </row>
    <row r="57" spans="1:11" ht="31.5" x14ac:dyDescent="0.25">
      <c r="A57" s="24">
        <v>3310</v>
      </c>
      <c r="B57" s="10" t="s">
        <v>227</v>
      </c>
      <c r="C57" s="19"/>
      <c r="D57" s="19"/>
      <c r="E57" s="290"/>
      <c r="F57" s="147" t="s">
        <v>238</v>
      </c>
      <c r="H57" s="3">
        <f>IF(ISNUMBER(SEARCH(#REF!,B64)),MAX($H$10:H56)+1,0)</f>
        <v>0</v>
      </c>
      <c r="I57" s="3" t="s">
        <v>239</v>
      </c>
      <c r="K57" s="3" t="str">
        <f>IFERROR(VLOOKUP(ROWS($K$12:K57),$H$12:$I$240,2,0),"")</f>
        <v/>
      </c>
    </row>
    <row r="58" spans="1:11" ht="31.5" x14ac:dyDescent="0.25">
      <c r="A58" s="24">
        <v>3330</v>
      </c>
      <c r="B58" s="10" t="s">
        <v>240</v>
      </c>
      <c r="C58" s="19"/>
      <c r="D58" s="19"/>
      <c r="E58" s="290"/>
      <c r="F58" s="147" t="s">
        <v>241</v>
      </c>
    </row>
    <row r="59" spans="1:11" ht="31.5" x14ac:dyDescent="0.25">
      <c r="A59" s="24">
        <v>3335</v>
      </c>
      <c r="B59" s="10" t="s">
        <v>242</v>
      </c>
      <c r="C59" s="19"/>
      <c r="D59" s="19"/>
      <c r="E59" s="290"/>
      <c r="F59" s="147" t="s">
        <v>243</v>
      </c>
      <c r="H59" s="3">
        <f>IF(ISNUMBER(SEARCH(#REF!,B66)),MAX($H$10:H57)+1,0)</f>
        <v>0</v>
      </c>
      <c r="I59" s="3" t="s">
        <v>244</v>
      </c>
      <c r="K59" s="3" t="str">
        <f>IFERROR(VLOOKUP(ROWS($K$12:K59),$H$12:$I$240,2,0),"")</f>
        <v/>
      </c>
    </row>
    <row r="60" spans="1:11" ht="31.5" x14ac:dyDescent="0.25">
      <c r="A60" s="24">
        <v>3350</v>
      </c>
      <c r="B60" s="10" t="s">
        <v>232</v>
      </c>
      <c r="C60" s="19"/>
      <c r="D60" s="19"/>
      <c r="E60" s="290"/>
      <c r="F60" s="147" t="s">
        <v>245</v>
      </c>
      <c r="H60" s="3">
        <f>IF(ISNUMBER(SEARCH(#REF!,B67)),MAX($H$10:H59)+1,0)</f>
        <v>0</v>
      </c>
      <c r="I60" s="3" t="s">
        <v>246</v>
      </c>
      <c r="K60" s="3" t="str">
        <f>IFERROR(VLOOKUP(ROWS($K$12:K60),$H$12:$I$240,2,0),"")</f>
        <v/>
      </c>
    </row>
    <row r="61" spans="1:11" ht="31.5" x14ac:dyDescent="0.25">
      <c r="A61" s="24">
        <v>3370</v>
      </c>
      <c r="B61" s="10" t="s">
        <v>233</v>
      </c>
      <c r="C61" s="19"/>
      <c r="D61" s="19"/>
      <c r="E61" s="290"/>
      <c r="F61" s="147" t="s">
        <v>247</v>
      </c>
      <c r="H61" s="3">
        <f>IF(ISNUMBER(SEARCH(#REF!,B68)),MAX($H$10:H60)+1,0)</f>
        <v>0</v>
      </c>
      <c r="I61" s="3" t="s">
        <v>248</v>
      </c>
      <c r="K61" s="3" t="str">
        <f>IFERROR(VLOOKUP(ROWS($K$12:K61),$H$12:$I$240,2,0),"")</f>
        <v/>
      </c>
    </row>
    <row r="62" spans="1:11" ht="31.5" x14ac:dyDescent="0.25">
      <c r="A62" s="24">
        <v>3375</v>
      </c>
      <c r="B62" s="10" t="s">
        <v>235</v>
      </c>
      <c r="C62" s="19"/>
      <c r="D62" s="19"/>
      <c r="E62" s="290"/>
      <c r="F62" s="147" t="s">
        <v>249</v>
      </c>
      <c r="H62" s="3">
        <f>IF(ISNUMBER(SEARCH(#REF!,B69)),MAX($H$10:H61)+1,0)</f>
        <v>0</v>
      </c>
      <c r="I62" s="3" t="s">
        <v>250</v>
      </c>
      <c r="K62" s="3" t="str">
        <f>IFERROR(VLOOKUP(ROWS($K$12:K62),$H$12:$I$240,2,0),"")</f>
        <v/>
      </c>
    </row>
    <row r="63" spans="1:11" ht="31.5" x14ac:dyDescent="0.25">
      <c r="A63" s="24">
        <v>3380</v>
      </c>
      <c r="B63" s="10" t="s">
        <v>251</v>
      </c>
      <c r="C63" s="19"/>
      <c r="D63" s="19"/>
      <c r="E63" s="290"/>
      <c r="F63" s="147" t="s">
        <v>252</v>
      </c>
      <c r="H63" s="3">
        <f>IF(ISNUMBER(SEARCH(#REF!,B70)),MAX($H$10:H62)+1,0)</f>
        <v>0</v>
      </c>
      <c r="I63" s="3" t="s">
        <v>253</v>
      </c>
      <c r="K63" s="3" t="str">
        <f>IFERROR(VLOOKUP(ROWS($K$12:K63),$H$12:$I$240,2,0),"")</f>
        <v/>
      </c>
    </row>
    <row r="64" spans="1:11" ht="31.5" x14ac:dyDescent="0.25">
      <c r="A64" s="24">
        <v>3390</v>
      </c>
      <c r="B64" s="10" t="s">
        <v>239</v>
      </c>
      <c r="C64" s="19"/>
      <c r="D64" s="19"/>
      <c r="E64" s="290"/>
      <c r="F64" s="147" t="s">
        <v>254</v>
      </c>
    </row>
    <row r="65" spans="1:11" ht="31.5" x14ac:dyDescent="0.25">
      <c r="A65" s="24">
        <v>3395</v>
      </c>
      <c r="B65" s="10" t="s">
        <v>255</v>
      </c>
      <c r="C65" s="19"/>
      <c r="D65" s="19"/>
      <c r="E65" s="290"/>
      <c r="F65" s="147" t="s">
        <v>256</v>
      </c>
      <c r="H65" s="3">
        <f>IF(ISNUMBER(SEARCH(#REF!,B72)),MAX($H$10:H63)+1,0)</f>
        <v>0</v>
      </c>
      <c r="I65" s="3" t="s">
        <v>257</v>
      </c>
      <c r="K65" s="3" t="str">
        <f>IFERROR(VLOOKUP(ROWS($K$12:K65),$H$12:$I$240,2,0),"")</f>
        <v/>
      </c>
    </row>
    <row r="66" spans="1:11" ht="31.5" x14ac:dyDescent="0.25">
      <c r="A66" s="24">
        <v>3410</v>
      </c>
      <c r="B66" s="10" t="s">
        <v>244</v>
      </c>
      <c r="C66" s="19"/>
      <c r="D66" s="19"/>
      <c r="E66" s="290"/>
      <c r="F66" s="147" t="s">
        <v>258</v>
      </c>
      <c r="H66" s="3">
        <f>IF(ISNUMBER(SEARCH(#REF!,B73)),MAX($H$10:H65)+1,0)</f>
        <v>0</v>
      </c>
      <c r="I66" s="3" t="s">
        <v>259</v>
      </c>
      <c r="K66" s="3" t="str">
        <f>IFERROR(VLOOKUP(ROWS($K$12:K66),$H$12:$I$240,2,0),"")</f>
        <v/>
      </c>
    </row>
    <row r="67" spans="1:11" ht="47.25" x14ac:dyDescent="0.25">
      <c r="A67" s="24">
        <v>3420</v>
      </c>
      <c r="B67" s="10" t="s">
        <v>246</v>
      </c>
      <c r="C67" s="19"/>
      <c r="D67" s="19"/>
      <c r="E67" s="290"/>
      <c r="F67" s="147" t="s">
        <v>260</v>
      </c>
      <c r="H67" s="3">
        <f>IF(ISNUMBER(SEARCH(#REF!,B74)),MAX($H$10:H66)+1,0)</f>
        <v>0</v>
      </c>
      <c r="I67" s="3" t="s">
        <v>261</v>
      </c>
      <c r="K67" s="3" t="str">
        <f>IFERROR(VLOOKUP(ROWS($K$12:K67),$H$12:$I$240,2,0),"")</f>
        <v/>
      </c>
    </row>
    <row r="68" spans="1:11" x14ac:dyDescent="0.25">
      <c r="A68" s="24">
        <v>3430</v>
      </c>
      <c r="B68" s="10" t="s">
        <v>248</v>
      </c>
      <c r="C68" s="19"/>
      <c r="D68" s="19"/>
      <c r="E68" s="290"/>
      <c r="F68" s="147" t="s">
        <v>262</v>
      </c>
      <c r="H68" s="3">
        <f>IF(ISNUMBER(SEARCH(#REF!,B75)),MAX($H$10:H67)+1,0)</f>
        <v>0</v>
      </c>
      <c r="I68" s="3" t="s">
        <v>263</v>
      </c>
      <c r="K68" s="3" t="str">
        <f>IFERROR(VLOOKUP(ROWS($K$12:K68),$H$12:$I$240,2,0),"")</f>
        <v/>
      </c>
    </row>
    <row r="69" spans="1:11" x14ac:dyDescent="0.25">
      <c r="A69" s="24">
        <v>3440</v>
      </c>
      <c r="B69" s="10" t="s">
        <v>250</v>
      </c>
      <c r="C69" s="19"/>
      <c r="D69" s="19"/>
      <c r="E69" s="290"/>
      <c r="F69" s="147" t="s">
        <v>262</v>
      </c>
    </row>
    <row r="70" spans="1:11" x14ac:dyDescent="0.25">
      <c r="A70" s="24">
        <v>3450</v>
      </c>
      <c r="B70" s="10" t="s">
        <v>253</v>
      </c>
      <c r="C70" s="19"/>
      <c r="D70" s="19"/>
      <c r="E70" s="290"/>
      <c r="F70" s="147" t="s">
        <v>262</v>
      </c>
      <c r="H70" s="3">
        <f>IF(ISNUMBER(SEARCH(#REF!,B77)),MAX($H$10:H68)+1,0)</f>
        <v>0</v>
      </c>
      <c r="I70" s="3" t="s">
        <v>264</v>
      </c>
      <c r="K70" s="3" t="str">
        <f>IFERROR(VLOOKUP(ROWS($K$12:K70),$H$12:$I$240,2,0),"")</f>
        <v/>
      </c>
    </row>
    <row r="71" spans="1:11" x14ac:dyDescent="0.25">
      <c r="A71" s="24">
        <v>3460</v>
      </c>
      <c r="B71" s="10" t="s">
        <v>265</v>
      </c>
      <c r="C71" s="19"/>
      <c r="D71" s="19"/>
      <c r="E71" s="290"/>
      <c r="F71" s="147" t="s">
        <v>262</v>
      </c>
      <c r="H71" s="3">
        <f>IF(ISNUMBER(SEARCH(#REF!,B78)),MAX($H$10:H70)+1,0)</f>
        <v>0</v>
      </c>
      <c r="I71" s="3" t="s">
        <v>266</v>
      </c>
      <c r="K71" s="3" t="str">
        <f>IFERROR(VLOOKUP(ROWS($K$12:K71),$H$12:$I$240,2,0),"")</f>
        <v/>
      </c>
    </row>
    <row r="72" spans="1:11" x14ac:dyDescent="0.25">
      <c r="A72" s="24">
        <v>3490</v>
      </c>
      <c r="B72" s="10" t="s">
        <v>257</v>
      </c>
      <c r="C72" s="19"/>
      <c r="D72" s="19"/>
      <c r="E72" s="290"/>
      <c r="F72" s="147" t="s">
        <v>262</v>
      </c>
      <c r="H72" s="3">
        <f>IF(ISNUMBER(SEARCH(#REF!,B79)),MAX($H$10:H71)+1,0)</f>
        <v>0</v>
      </c>
      <c r="I72" s="3" t="s">
        <v>267</v>
      </c>
      <c r="K72" s="3" t="str">
        <f>IFERROR(VLOOKUP(ROWS($K$12:K72),$H$12:$I$240,2,0),"")</f>
        <v/>
      </c>
    </row>
    <row r="73" spans="1:11" ht="31.5" x14ac:dyDescent="0.25">
      <c r="A73" s="24">
        <v>3495</v>
      </c>
      <c r="B73" s="10" t="s">
        <v>259</v>
      </c>
      <c r="C73" s="19"/>
      <c r="D73" s="19"/>
      <c r="E73" s="290"/>
      <c r="F73" s="147" t="s">
        <v>268</v>
      </c>
      <c r="H73" s="3">
        <f>IF(ISNUMBER(SEARCH(#REF!,B80)),MAX($H$10:H72)+1,0)</f>
        <v>0</v>
      </c>
      <c r="I73" s="3" t="s">
        <v>269</v>
      </c>
      <c r="K73" s="3" t="str">
        <f>IFERROR(VLOOKUP(ROWS($K$12:K73),$H$12:$I$240,2,0),"")</f>
        <v/>
      </c>
    </row>
    <row r="74" spans="1:11" x14ac:dyDescent="0.25">
      <c r="A74" s="24">
        <v>3500</v>
      </c>
      <c r="B74" s="10" t="s">
        <v>261</v>
      </c>
      <c r="C74" s="19"/>
      <c r="D74" s="19"/>
      <c r="E74" s="290"/>
      <c r="F74" s="147" t="s">
        <v>262</v>
      </c>
      <c r="H74" s="3">
        <f>IF(ISNUMBER(SEARCH(#REF!,B81)),MAX($H$10:H73)+1,0)</f>
        <v>0</v>
      </c>
      <c r="I74" s="3" t="s">
        <v>270</v>
      </c>
      <c r="K74" s="3" t="str">
        <f>IFERROR(VLOOKUP(ROWS($K$12:K74),$H$12:$I$240,2,0),"")</f>
        <v/>
      </c>
    </row>
    <row r="75" spans="1:11" ht="31.5" x14ac:dyDescent="0.25">
      <c r="A75" s="24">
        <v>3510</v>
      </c>
      <c r="B75" s="10" t="s">
        <v>271</v>
      </c>
      <c r="C75" s="19"/>
      <c r="D75" s="19"/>
      <c r="E75" s="290"/>
      <c r="F75" s="147" t="s">
        <v>272</v>
      </c>
    </row>
    <row r="76" spans="1:11" ht="31.5" x14ac:dyDescent="0.25">
      <c r="A76" s="24">
        <v>3511</v>
      </c>
      <c r="B76" s="10" t="s">
        <v>273</v>
      </c>
      <c r="C76" s="19"/>
      <c r="D76" s="19"/>
      <c r="E76" s="290"/>
      <c r="F76" s="147" t="s">
        <v>274</v>
      </c>
      <c r="H76" s="3">
        <f>IF(ISNUMBER(SEARCH(#REF!,B83)),MAX($H$10:H74)+1,0)</f>
        <v>0</v>
      </c>
      <c r="I76" s="3" t="s">
        <v>275</v>
      </c>
      <c r="K76" s="3" t="str">
        <f>IFERROR(VLOOKUP(ROWS($K$12:K76),$H$12:$I$240,2,0),"")</f>
        <v/>
      </c>
    </row>
    <row r="77" spans="1:11" x14ac:dyDescent="0.25">
      <c r="A77" s="24">
        <v>3520</v>
      </c>
      <c r="B77" s="10" t="s">
        <v>264</v>
      </c>
      <c r="C77" s="19"/>
      <c r="D77" s="19"/>
      <c r="E77" s="290"/>
      <c r="F77" s="147" t="s">
        <v>276</v>
      </c>
      <c r="H77" s="3">
        <f>IF(ISNUMBER(SEARCH(#REF!,B84)),MAX($H$10:H76)+1,0)</f>
        <v>0</v>
      </c>
      <c r="I77" s="3" t="s">
        <v>277</v>
      </c>
      <c r="K77" s="3" t="str">
        <f>IFERROR(VLOOKUP(ROWS($K$12:K77),$H$12:$I$240,2,0),"")</f>
        <v/>
      </c>
    </row>
    <row r="78" spans="1:11" ht="31.5" x14ac:dyDescent="0.25">
      <c r="A78" s="24">
        <v>3530</v>
      </c>
      <c r="B78" s="10" t="s">
        <v>266</v>
      </c>
      <c r="C78" s="19"/>
      <c r="D78" s="19"/>
      <c r="E78" s="290"/>
      <c r="F78" s="147" t="s">
        <v>278</v>
      </c>
      <c r="H78" s="3">
        <f>IF(ISNUMBER(SEARCH(#REF!,B85)),MAX($H$10:H77)+1,0)</f>
        <v>0</v>
      </c>
      <c r="I78" s="3" t="s">
        <v>279</v>
      </c>
      <c r="K78" s="3" t="str">
        <f>IFERROR(VLOOKUP(ROWS($K$12:K78),$H$12:$I$240,2,0),"")</f>
        <v/>
      </c>
    </row>
    <row r="79" spans="1:11" ht="31.5" x14ac:dyDescent="0.25">
      <c r="A79" s="24">
        <v>3531</v>
      </c>
      <c r="B79" s="10" t="s">
        <v>267</v>
      </c>
      <c r="C79" s="19"/>
      <c r="D79" s="19"/>
      <c r="E79" s="290"/>
      <c r="F79" s="147" t="s">
        <v>280</v>
      </c>
      <c r="H79" s="3">
        <f>IF(ISNUMBER(SEARCH(#REF!,B86)),MAX($H$10:H78)+1,0)</f>
        <v>0</v>
      </c>
      <c r="I79" s="3" t="s">
        <v>281</v>
      </c>
      <c r="K79" s="3" t="str">
        <f>IFERROR(VLOOKUP(ROWS($K$12:K79),$H$12:$I$240,2,0),"")</f>
        <v/>
      </c>
    </row>
    <row r="80" spans="1:11" ht="31.5" x14ac:dyDescent="0.25">
      <c r="A80" s="24">
        <v>3535</v>
      </c>
      <c r="B80" s="10" t="s">
        <v>269</v>
      </c>
      <c r="C80" s="19"/>
      <c r="D80" s="19"/>
      <c r="E80" s="290"/>
      <c r="F80" s="147" t="s">
        <v>282</v>
      </c>
      <c r="H80" s="3">
        <f>IF(ISNUMBER(SEARCH(#REF!,B87)),MAX($H$10:H79)+1,0)</f>
        <v>0</v>
      </c>
      <c r="I80" s="3" t="s">
        <v>283</v>
      </c>
      <c r="K80" s="3" t="str">
        <f>IFERROR(VLOOKUP(ROWS($K$12:K80),$H$12:$I$240,2,0),"")</f>
        <v/>
      </c>
    </row>
    <row r="81" spans="1:11" x14ac:dyDescent="0.25">
      <c r="A81" s="24">
        <v>3540</v>
      </c>
      <c r="B81" s="10" t="s">
        <v>270</v>
      </c>
      <c r="C81" s="19"/>
      <c r="D81" s="19"/>
      <c r="E81" s="290"/>
      <c r="F81" s="147" t="s">
        <v>284</v>
      </c>
      <c r="H81" s="3">
        <f>IF(ISNUMBER(SEARCH(#REF!,B88)),MAX($H$10:H80)+1,0)</f>
        <v>0</v>
      </c>
      <c r="I81" s="3" t="s">
        <v>285</v>
      </c>
      <c r="K81" s="3" t="str">
        <f>IFERROR(VLOOKUP(ROWS($K$12:K81),$H$12:$I$240,2,0),"")</f>
        <v/>
      </c>
    </row>
    <row r="82" spans="1:11" ht="31.5" x14ac:dyDescent="0.25">
      <c r="A82" s="24">
        <v>3545</v>
      </c>
      <c r="B82" s="10" t="s">
        <v>286</v>
      </c>
      <c r="C82" s="19"/>
      <c r="D82" s="19"/>
      <c r="E82" s="290"/>
      <c r="F82" s="147" t="s">
        <v>287</v>
      </c>
      <c r="H82" s="3">
        <f>IF(ISNUMBER(SEARCH(#REF!,B89)),MAX($H$10:H81)+1,0)</f>
        <v>0</v>
      </c>
      <c r="I82" s="3" t="s">
        <v>288</v>
      </c>
      <c r="K82" s="3" t="str">
        <f>IFERROR(VLOOKUP(ROWS($K$12:K82),$H$12:$I$240,2,0),"")</f>
        <v/>
      </c>
    </row>
    <row r="83" spans="1:11" ht="40.15" customHeight="1" x14ac:dyDescent="0.25">
      <c r="A83" s="24">
        <v>3550</v>
      </c>
      <c r="B83" s="10" t="s">
        <v>275</v>
      </c>
      <c r="C83" s="19"/>
      <c r="D83" s="19"/>
      <c r="E83" s="290"/>
      <c r="F83" s="147" t="s">
        <v>289</v>
      </c>
    </row>
    <row r="84" spans="1:11" x14ac:dyDescent="0.25">
      <c r="A84" s="24">
        <v>3570</v>
      </c>
      <c r="B84" s="10" t="s">
        <v>277</v>
      </c>
      <c r="C84" s="19"/>
      <c r="D84" s="19"/>
      <c r="E84" s="290"/>
      <c r="F84" s="147" t="s">
        <v>262</v>
      </c>
    </row>
    <row r="85" spans="1:11" ht="31.5" x14ac:dyDescent="0.25">
      <c r="A85" s="24">
        <v>3572</v>
      </c>
      <c r="B85" s="10" t="s">
        <v>279</v>
      </c>
      <c r="C85" s="19"/>
      <c r="D85" s="19"/>
      <c r="E85" s="290"/>
      <c r="F85" s="147" t="s">
        <v>280</v>
      </c>
    </row>
    <row r="86" spans="1:11" ht="31.5" x14ac:dyDescent="0.25">
      <c r="A86" s="24">
        <v>3573</v>
      </c>
      <c r="B86" s="10" t="s">
        <v>290</v>
      </c>
      <c r="C86" s="19"/>
      <c r="D86" s="19"/>
      <c r="E86" s="290"/>
      <c r="F86" s="147" t="s">
        <v>280</v>
      </c>
      <c r="H86" s="3">
        <f>IF(ISNUMBER(SEARCH(#REF!,B93)),MAX($H$10:H82)+1,0)</f>
        <v>0</v>
      </c>
      <c r="I86" s="3" t="s">
        <v>291</v>
      </c>
      <c r="K86" s="3" t="str">
        <f>IFERROR(VLOOKUP(ROWS($K$12:K86),$H$12:$I$240,2,0),"")</f>
        <v/>
      </c>
    </row>
    <row r="87" spans="1:11" ht="31.5" x14ac:dyDescent="0.25">
      <c r="A87" s="24">
        <v>3574</v>
      </c>
      <c r="B87" s="10" t="s">
        <v>283</v>
      </c>
      <c r="C87" s="19"/>
      <c r="D87" s="19"/>
      <c r="E87" s="290"/>
      <c r="F87" s="147" t="s">
        <v>292</v>
      </c>
      <c r="H87" s="3">
        <f>IF(ISNUMBER(SEARCH(#REF!,B94)),MAX($H$10:H86)+1,0)</f>
        <v>0</v>
      </c>
      <c r="I87" s="3" t="s">
        <v>293</v>
      </c>
      <c r="K87" s="3" t="str">
        <f>IFERROR(VLOOKUP(ROWS($K$12:K87),$H$12:$I$240,2,0),"")</f>
        <v/>
      </c>
    </row>
    <row r="88" spans="1:11" ht="31.5" x14ac:dyDescent="0.25">
      <c r="A88" s="24">
        <v>3575</v>
      </c>
      <c r="B88" s="10" t="s">
        <v>285</v>
      </c>
      <c r="C88" s="19"/>
      <c r="D88" s="19"/>
      <c r="E88" s="290"/>
      <c r="F88" s="147" t="s">
        <v>294</v>
      </c>
      <c r="H88" s="3">
        <f>IF(ISNUMBER(SEARCH(#REF!,B95)),MAX($H$10:H87)+1,0)</f>
        <v>0</v>
      </c>
      <c r="I88" s="3" t="s">
        <v>295</v>
      </c>
      <c r="K88" s="3" t="str">
        <f>IFERROR(VLOOKUP(ROWS($K$12:K88),$H$12:$I$240,2,0),"")</f>
        <v/>
      </c>
    </row>
    <row r="89" spans="1:11" ht="16.5" thickBot="1" x14ac:dyDescent="0.3">
      <c r="A89" s="27">
        <v>3580</v>
      </c>
      <c r="B89" s="13" t="s">
        <v>296</v>
      </c>
      <c r="C89" s="287"/>
      <c r="D89" s="287"/>
      <c r="E89" s="251"/>
      <c r="F89" s="147" t="s">
        <v>297</v>
      </c>
      <c r="H89" s="3">
        <f>IF(ISNUMBER(SEARCH(#REF!,B96)),MAX($H$10:H88)+1,0)</f>
        <v>0</v>
      </c>
      <c r="I89" s="3" t="s">
        <v>298</v>
      </c>
      <c r="K89" s="3" t="str">
        <f>IFERROR(VLOOKUP(ROWS($K$12:K89),$H$12:$I$240,2,0),"")</f>
        <v/>
      </c>
    </row>
    <row r="90" spans="1:11" ht="16.5" thickBot="1" x14ac:dyDescent="0.3">
      <c r="A90" s="499" t="s">
        <v>299</v>
      </c>
      <c r="B90" s="493"/>
      <c r="C90" s="493"/>
      <c r="D90" s="494"/>
      <c r="E90" s="242">
        <f>SUM(E56:E89)</f>
        <v>0</v>
      </c>
      <c r="F90" s="147"/>
      <c r="H90" s="3">
        <f>IF(ISNUMBER(SEARCH(#REF!,B97)),MAX($H$10:H89)+1,0)</f>
        <v>0</v>
      </c>
      <c r="I90" s="3" t="s">
        <v>300</v>
      </c>
      <c r="K90" s="3" t="str">
        <f>IFERROR(VLOOKUP(ROWS($K$12:K90),$H$12:$I$240,2,0),"")</f>
        <v/>
      </c>
    </row>
    <row r="91" spans="1:11" ht="16.5" thickBot="1" x14ac:dyDescent="0.3">
      <c r="A91" s="24"/>
      <c r="B91" s="10"/>
      <c r="C91" s="10"/>
      <c r="D91" s="10"/>
      <c r="E91" s="246"/>
      <c r="F91" s="147"/>
      <c r="H91" s="3">
        <f>IF(ISNUMBER(SEARCH(#REF!,B98)),MAX($H$10:H90)+1,0)</f>
        <v>0</v>
      </c>
      <c r="I91" s="3" t="s">
        <v>301</v>
      </c>
      <c r="K91" s="3" t="str">
        <f>IFERROR(VLOOKUP(ROWS($K$12:K91),$H$12:$I$240,2,0),"")</f>
        <v/>
      </c>
    </row>
    <row r="92" spans="1:11" ht="16.5" thickBot="1" x14ac:dyDescent="0.3">
      <c r="A92" s="492" t="s">
        <v>302</v>
      </c>
      <c r="B92" s="493"/>
      <c r="C92" s="493"/>
      <c r="D92" s="493"/>
      <c r="E92" s="494"/>
      <c r="F92" s="147"/>
      <c r="H92" s="3">
        <f>IF(ISNUMBER(SEARCH(#REF!,B99)),MAX($H$10:H91)+1,0)</f>
        <v>0</v>
      </c>
      <c r="I92" s="3" t="s">
        <v>303</v>
      </c>
      <c r="K92" s="3" t="str">
        <f>IFERROR(VLOOKUP(ROWS($K$12:K92),$H$12:$I$240,2,0),"")</f>
        <v/>
      </c>
    </row>
    <row r="93" spans="1:11" x14ac:dyDescent="0.25">
      <c r="A93" s="28">
        <v>3650</v>
      </c>
      <c r="B93" s="14" t="s">
        <v>291</v>
      </c>
      <c r="C93" s="286"/>
      <c r="D93" s="291"/>
      <c r="E93" s="300"/>
      <c r="F93" s="147" t="s">
        <v>262</v>
      </c>
      <c r="H93" s="3">
        <f>IF(ISNUMBER(SEARCH(#REF!,B100)),MAX($H$10:H92)+1,0)</f>
        <v>0</v>
      </c>
      <c r="I93" s="3" t="s">
        <v>304</v>
      </c>
      <c r="K93" s="3" t="str">
        <f>IFERROR(VLOOKUP(ROWS($K$12:K93),$H$12:$I$240,2,0),"")</f>
        <v/>
      </c>
    </row>
    <row r="94" spans="1:11" x14ac:dyDescent="0.25">
      <c r="A94" s="24">
        <v>3700</v>
      </c>
      <c r="B94" s="10" t="s">
        <v>293</v>
      </c>
      <c r="C94" s="19"/>
      <c r="D94" s="123"/>
      <c r="E94" s="293"/>
      <c r="F94" s="147" t="s">
        <v>262</v>
      </c>
    </row>
    <row r="95" spans="1:11" x14ac:dyDescent="0.25">
      <c r="A95" s="24">
        <v>3770</v>
      </c>
      <c r="B95" s="10" t="s">
        <v>295</v>
      </c>
      <c r="C95" s="19"/>
      <c r="D95" s="123"/>
      <c r="E95" s="293"/>
      <c r="F95" s="147" t="s">
        <v>305</v>
      </c>
    </row>
    <row r="96" spans="1:11" x14ac:dyDescent="0.25">
      <c r="A96" s="24">
        <v>3800</v>
      </c>
      <c r="B96" s="10" t="s">
        <v>298</v>
      </c>
      <c r="C96" s="19"/>
      <c r="D96" s="123"/>
      <c r="E96" s="293"/>
      <c r="F96" s="147" t="s">
        <v>306</v>
      </c>
    </row>
    <row r="97" spans="1:11" x14ac:dyDescent="0.25">
      <c r="A97" s="24">
        <v>3850</v>
      </c>
      <c r="B97" s="10" t="s">
        <v>300</v>
      </c>
      <c r="C97" s="19"/>
      <c r="D97" s="123"/>
      <c r="E97" s="293"/>
      <c r="F97" s="147" t="s">
        <v>306</v>
      </c>
    </row>
    <row r="98" spans="1:11" ht="31.5" x14ac:dyDescent="0.25">
      <c r="A98" s="24">
        <v>3851</v>
      </c>
      <c r="B98" s="10" t="s">
        <v>301</v>
      </c>
      <c r="C98" s="19"/>
      <c r="D98" s="123"/>
      <c r="E98" s="293"/>
      <c r="F98" s="147" t="s">
        <v>307</v>
      </c>
    </row>
    <row r="99" spans="1:11" ht="31.5" x14ac:dyDescent="0.25">
      <c r="A99" s="24">
        <v>3852</v>
      </c>
      <c r="B99" s="10" t="s">
        <v>303</v>
      </c>
      <c r="C99" s="19"/>
      <c r="D99" s="123"/>
      <c r="E99" s="293"/>
      <c r="F99" s="147" t="s">
        <v>308</v>
      </c>
    </row>
    <row r="100" spans="1:11" ht="32.25" thickBot="1" x14ac:dyDescent="0.3">
      <c r="A100" s="27">
        <v>3853</v>
      </c>
      <c r="B100" s="13" t="s">
        <v>304</v>
      </c>
      <c r="C100" s="287"/>
      <c r="D100" s="297"/>
      <c r="E100" s="301"/>
      <c r="F100" s="147" t="s">
        <v>309</v>
      </c>
    </row>
    <row r="101" spans="1:11" ht="16.5" thickBot="1" x14ac:dyDescent="0.3">
      <c r="A101" s="29" t="s">
        <v>310</v>
      </c>
      <c r="B101" s="15"/>
      <c r="C101" s="110"/>
      <c r="D101" s="110"/>
      <c r="E101" s="247">
        <f>SUM(E93:E100)</f>
        <v>0</v>
      </c>
      <c r="F101" s="147"/>
      <c r="H101" s="3">
        <f>IF(ISNUMBER(SEARCH(#REF!,B108)),MAX($H$10:H93)+1,0)</f>
        <v>0</v>
      </c>
      <c r="I101" s="3" t="s">
        <v>311</v>
      </c>
      <c r="K101" s="3" t="str">
        <f>IFERROR(VLOOKUP(ROWS($K$12:K101),$H$12:$I$240,2,0),"")</f>
        <v/>
      </c>
    </row>
    <row r="102" spans="1:11" ht="16.5" thickBot="1" x14ac:dyDescent="0.3">
      <c r="A102" s="30"/>
      <c r="B102" s="16"/>
      <c r="C102" s="16"/>
      <c r="D102" s="16"/>
      <c r="E102" s="248"/>
      <c r="F102" s="147"/>
      <c r="H102" s="3">
        <f>IF(ISNUMBER(SEARCH(#REF!,B109)),MAX($H$10:H101)+1,0)</f>
        <v>0</v>
      </c>
      <c r="I102" s="3" t="s">
        <v>312</v>
      </c>
      <c r="K102" s="3" t="str">
        <f>IFERROR(VLOOKUP(ROWS($K$12:K102),$H$12:$I$240,2,0),"")</f>
        <v/>
      </c>
    </row>
    <row r="103" spans="1:11" ht="16.5" thickBot="1" x14ac:dyDescent="0.3">
      <c r="A103" s="501" t="s">
        <v>313</v>
      </c>
      <c r="B103" s="493"/>
      <c r="C103" s="493"/>
      <c r="D103" s="494"/>
      <c r="E103" s="302">
        <f>E45+E53+E90+E101</f>
        <v>38161.370000000003</v>
      </c>
      <c r="F103" s="147"/>
      <c r="H103" s="3">
        <f>IF(ISNUMBER(SEARCH(#REF!,B110)),MAX($H$10:H102)+1,0)</f>
        <v>0</v>
      </c>
      <c r="I103" s="3" t="s">
        <v>314</v>
      </c>
      <c r="K103" s="3" t="str">
        <f>IFERROR(VLOOKUP(ROWS($K$12:K103),$H$12:$I$240,2,0),"")</f>
        <v/>
      </c>
    </row>
    <row r="104" spans="1:11" ht="16.5" thickBot="1" x14ac:dyDescent="0.3">
      <c r="A104" s="30"/>
      <c r="B104" s="16"/>
      <c r="C104" s="16"/>
      <c r="D104" s="16"/>
      <c r="E104" s="248"/>
      <c r="F104" s="147"/>
    </row>
    <row r="105" spans="1:11" ht="16.5" thickBot="1" x14ac:dyDescent="0.3">
      <c r="A105" s="31"/>
      <c r="B105" s="17" t="s">
        <v>315</v>
      </c>
      <c r="C105" s="17"/>
      <c r="D105" s="17"/>
      <c r="E105" s="249"/>
      <c r="F105" s="147"/>
      <c r="H105" s="3">
        <f>IF(ISNUMBER(SEARCH(#REF!,B112)),MAX($H$10:H103)+1,0)</f>
        <v>0</v>
      </c>
      <c r="I105" s="3" t="s">
        <v>316</v>
      </c>
      <c r="K105" s="3" t="str">
        <f>IFERROR(VLOOKUP(ROWS($K$12:K105),$H$12:$I$240,2,0),"")</f>
        <v/>
      </c>
    </row>
    <row r="106" spans="1:11" ht="16.5" thickBot="1" x14ac:dyDescent="0.3">
      <c r="A106" s="32"/>
      <c r="B106" s="18"/>
      <c r="C106" s="18"/>
      <c r="D106" s="18"/>
      <c r="F106" s="147"/>
      <c r="H106" s="3">
        <f>IF(ISNUMBER(SEARCH(#REF!,B113)),MAX($H$10:H105)+1,0)</f>
        <v>0</v>
      </c>
      <c r="I106" s="3" t="s">
        <v>317</v>
      </c>
      <c r="K106" s="3" t="str">
        <f>IFERROR(VLOOKUP(ROWS($K$12:K106),$H$12:$I$240,2,0),"")</f>
        <v/>
      </c>
    </row>
    <row r="107" spans="1:11" ht="16.5" thickBot="1" x14ac:dyDescent="0.3">
      <c r="A107" s="502" t="s">
        <v>318</v>
      </c>
      <c r="B107" s="505"/>
      <c r="C107" s="506"/>
      <c r="D107" s="506"/>
      <c r="E107" s="507"/>
      <c r="F107" s="147"/>
      <c r="H107" s="3">
        <f>IF(ISNUMBER(SEARCH(#REF!,B114)),MAX($H$10:H106)+1,0)</f>
        <v>0</v>
      </c>
      <c r="I107" s="3" t="s">
        <v>319</v>
      </c>
      <c r="K107" s="3" t="str">
        <f>IFERROR(VLOOKUP(ROWS($K$12:K107),$H$12:$I$240,2,0),"")</f>
        <v/>
      </c>
    </row>
    <row r="108" spans="1:11" ht="31.5" x14ac:dyDescent="0.25">
      <c r="A108" s="23">
        <v>4110</v>
      </c>
      <c r="B108" s="9" t="s">
        <v>320</v>
      </c>
      <c r="C108" s="19"/>
      <c r="D108" s="123"/>
      <c r="E108" s="298"/>
      <c r="F108" s="147" t="s">
        <v>321</v>
      </c>
      <c r="H108" s="3">
        <f>IF(ISNUMBER(SEARCH(#REF!,B115)),MAX($H$10:H107)+1,0)</f>
        <v>0</v>
      </c>
      <c r="I108" s="3" t="s">
        <v>322</v>
      </c>
      <c r="K108" s="3" t="str">
        <f>IFERROR(VLOOKUP(ROWS($K$12:K108),$H$12:$I$240,2,0),"")</f>
        <v/>
      </c>
    </row>
    <row r="109" spans="1:11" ht="31.5" x14ac:dyDescent="0.25">
      <c r="A109" s="24">
        <v>4111</v>
      </c>
      <c r="B109" s="10" t="s">
        <v>323</v>
      </c>
      <c r="C109" s="19"/>
      <c r="D109" s="123"/>
      <c r="E109" s="293"/>
      <c r="F109" s="147" t="s">
        <v>324</v>
      </c>
    </row>
    <row r="110" spans="1:11" x14ac:dyDescent="0.25">
      <c r="A110" s="24">
        <v>4112</v>
      </c>
      <c r="B110" s="10" t="s">
        <v>325</v>
      </c>
      <c r="C110" s="19"/>
      <c r="D110" s="123"/>
      <c r="E110" s="293"/>
      <c r="F110" s="147" t="s">
        <v>326</v>
      </c>
      <c r="H110" s="3">
        <f>IF(ISNUMBER(SEARCH(#REF!,B117)),MAX($H$10:H108)+1,0)</f>
        <v>0</v>
      </c>
      <c r="I110" s="3" t="s">
        <v>327</v>
      </c>
      <c r="K110" s="3" t="str">
        <f>IFERROR(VLOOKUP(ROWS($K$12:K110),$H$12:$I$240,2,0),"")</f>
        <v/>
      </c>
    </row>
    <row r="111" spans="1:11" ht="31.5" x14ac:dyDescent="0.25">
      <c r="A111" s="24">
        <v>4113</v>
      </c>
      <c r="B111" s="49" t="s">
        <v>328</v>
      </c>
      <c r="C111" s="49"/>
      <c r="D111" s="304"/>
      <c r="E111" s="294">
        <f>E23</f>
        <v>4486.37</v>
      </c>
      <c r="F111" s="147" t="s">
        <v>329</v>
      </c>
    </row>
    <row r="112" spans="1:11" ht="31.5" x14ac:dyDescent="0.25">
      <c r="A112" s="24">
        <v>4150</v>
      </c>
      <c r="B112" s="10" t="s">
        <v>330</v>
      </c>
      <c r="C112" s="19"/>
      <c r="D112" s="123"/>
      <c r="E112" s="294">
        <f>E32</f>
        <v>0</v>
      </c>
      <c r="F112" s="147" t="s">
        <v>331</v>
      </c>
      <c r="H112" s="3">
        <f>IF(ISNUMBER(SEARCH(#REF!,B119)),MAX($H$10:H111)+1,0)</f>
        <v>0</v>
      </c>
      <c r="I112" s="3" t="s">
        <v>332</v>
      </c>
      <c r="K112" s="3" t="str">
        <f>IFERROR(VLOOKUP(ROWS($K$12:K112),$H$12:$I$240,2,0),"")</f>
        <v/>
      </c>
    </row>
    <row r="113" spans="1:11" x14ac:dyDescent="0.25">
      <c r="A113" s="24">
        <v>4155</v>
      </c>
      <c r="B113" s="10" t="s">
        <v>333</v>
      </c>
      <c r="C113" s="19"/>
      <c r="D113" s="123"/>
      <c r="E113" s="294">
        <f>E34</f>
        <v>0</v>
      </c>
      <c r="F113" s="147" t="s">
        <v>334</v>
      </c>
    </row>
    <row r="114" spans="1:11" x14ac:dyDescent="0.25">
      <c r="A114" s="24">
        <v>4170</v>
      </c>
      <c r="B114" s="10" t="s">
        <v>335</v>
      </c>
      <c r="C114" s="19"/>
      <c r="D114" s="123"/>
      <c r="E114" s="293"/>
      <c r="F114" s="147" t="s">
        <v>326</v>
      </c>
    </row>
    <row r="115" spans="1:11" x14ac:dyDescent="0.25">
      <c r="A115" s="24">
        <v>4180</v>
      </c>
      <c r="B115" s="10" t="s">
        <v>336</v>
      </c>
      <c r="C115" s="19"/>
      <c r="D115" s="123"/>
      <c r="E115" s="293"/>
      <c r="F115" s="147" t="s">
        <v>326</v>
      </c>
    </row>
    <row r="116" spans="1:11" x14ac:dyDescent="0.25">
      <c r="A116" s="24">
        <v>4181</v>
      </c>
      <c r="B116" s="10" t="s">
        <v>337</v>
      </c>
      <c r="C116" s="19"/>
      <c r="D116" s="123"/>
      <c r="E116" s="293"/>
      <c r="F116" s="147" t="s">
        <v>326</v>
      </c>
    </row>
    <row r="117" spans="1:11" ht="31.5" x14ac:dyDescent="0.25">
      <c r="A117" s="24">
        <v>4190</v>
      </c>
      <c r="B117" s="10" t="s">
        <v>338</v>
      </c>
      <c r="C117" s="19"/>
      <c r="D117" s="123"/>
      <c r="E117" s="293"/>
      <c r="F117" s="147" t="s">
        <v>326</v>
      </c>
    </row>
    <row r="118" spans="1:11" x14ac:dyDescent="0.25">
      <c r="A118" s="24">
        <v>4191</v>
      </c>
      <c r="B118" s="10" t="s">
        <v>339</v>
      </c>
      <c r="C118" s="19"/>
      <c r="D118" s="123"/>
      <c r="E118" s="293"/>
      <c r="F118" s="147" t="s">
        <v>326</v>
      </c>
      <c r="H118" s="3">
        <f>IF(ISNUMBER(SEARCH(#REF!,B127)),MAX($H$10:H112)+1,0)</f>
        <v>0</v>
      </c>
      <c r="I118" s="3" t="s">
        <v>340</v>
      </c>
      <c r="K118" s="3" t="str">
        <f>IFERROR(VLOOKUP(ROWS($K$12:K118),$H$12:$I$240,2,0),"")</f>
        <v/>
      </c>
    </row>
    <row r="119" spans="1:11" x14ac:dyDescent="0.25">
      <c r="A119" s="24">
        <v>4196</v>
      </c>
      <c r="B119" s="10" t="s">
        <v>341</v>
      </c>
      <c r="C119" s="19"/>
      <c r="D119" s="123"/>
      <c r="E119" s="294">
        <f>E44</f>
        <v>0</v>
      </c>
      <c r="F119" s="147" t="s">
        <v>342</v>
      </c>
    </row>
    <row r="120" spans="1:11" x14ac:dyDescent="0.25">
      <c r="A120" s="24">
        <v>4198</v>
      </c>
      <c r="B120" s="10" t="s">
        <v>343</v>
      </c>
      <c r="C120" s="19"/>
      <c r="D120" s="123"/>
      <c r="E120" s="293"/>
      <c r="F120" s="147" t="s">
        <v>326</v>
      </c>
    </row>
    <row r="121" spans="1:11" x14ac:dyDescent="0.25">
      <c r="A121" s="27">
        <v>4199</v>
      </c>
      <c r="B121" s="417" t="s">
        <v>344</v>
      </c>
      <c r="C121" s="287"/>
      <c r="D121" s="297"/>
      <c r="E121" s="293"/>
      <c r="F121" s="147" t="s">
        <v>326</v>
      </c>
      <c r="H121" s="3">
        <f>IF(ISNUMBER(SEARCH(#REF!,B130)),MAX($H$10:H118)+1,0)</f>
        <v>0</v>
      </c>
      <c r="I121" s="3" t="s">
        <v>345</v>
      </c>
      <c r="K121" s="3" t="str">
        <f>IFERROR(VLOOKUP(ROWS($K$12:K121),$H$12:$I$240,2,0),"")</f>
        <v/>
      </c>
    </row>
    <row r="122" spans="1:11" ht="31.5" x14ac:dyDescent="0.25">
      <c r="A122" s="27">
        <v>4200</v>
      </c>
      <c r="B122" s="450" t="s">
        <v>346</v>
      </c>
      <c r="C122" s="287"/>
      <c r="D122" s="297"/>
      <c r="E122" s="293"/>
      <c r="F122" s="147"/>
    </row>
    <row r="123" spans="1:11" x14ac:dyDescent="0.25">
      <c r="A123" s="27">
        <v>4201</v>
      </c>
      <c r="B123" s="451" t="s">
        <v>347</v>
      </c>
      <c r="C123" s="287"/>
      <c r="D123" s="297"/>
      <c r="E123" s="293"/>
      <c r="F123" s="147"/>
    </row>
    <row r="124" spans="1:11" x14ac:dyDescent="0.25">
      <c r="A124" s="502" t="s">
        <v>348</v>
      </c>
      <c r="B124" s="493"/>
      <c r="C124" s="493"/>
      <c r="D124" s="494"/>
      <c r="E124" s="303">
        <f>SUM(E108:E123)</f>
        <v>4486.37</v>
      </c>
      <c r="F124" s="147"/>
      <c r="H124" s="3">
        <f>IF(ISNUMBER(SEARCH(#REF!,B131)),MAX($H$10:H121)+1,0)</f>
        <v>0</v>
      </c>
      <c r="I124" s="3" t="s">
        <v>349</v>
      </c>
      <c r="K124" s="3" t="str">
        <f>IFERROR(VLOOKUP(ROWS($K$12:K124),$H$12:$I$240,2,0),"")</f>
        <v/>
      </c>
    </row>
    <row r="125" spans="1:11" ht="16.5" thickBot="1" x14ac:dyDescent="0.3">
      <c r="A125" s="24"/>
      <c r="B125" s="10"/>
      <c r="C125" s="10"/>
      <c r="D125" s="10"/>
      <c r="E125" s="246"/>
      <c r="F125" s="147"/>
      <c r="H125" s="3">
        <f>IF(ISNUMBER(SEARCH(#REF!,B132)),MAX($H$10:H124)+1,0)</f>
        <v>0</v>
      </c>
      <c r="I125" s="3" t="s">
        <v>350</v>
      </c>
      <c r="K125" s="3" t="str">
        <f>IFERROR(VLOOKUP(ROWS($K$12:K125),$H$12:$I$240,2,0),"")</f>
        <v/>
      </c>
    </row>
    <row r="126" spans="1:11" ht="16.5" thickBot="1" x14ac:dyDescent="0.3">
      <c r="A126" s="502" t="s">
        <v>351</v>
      </c>
      <c r="B126" s="505"/>
      <c r="C126" s="506"/>
      <c r="D126" s="506"/>
      <c r="E126" s="507"/>
      <c r="F126" s="147"/>
      <c r="H126" s="3">
        <f>IF(ISNUMBER(SEARCH(#REF!,B133)),MAX($H$10:H125)+1,0)</f>
        <v>0</v>
      </c>
      <c r="I126" s="3" t="s">
        <v>352</v>
      </c>
      <c r="K126" s="3" t="str">
        <f>IFERROR(VLOOKUP(ROWS($K$12:K126),$H$12:$I$240,2,0),"")</f>
        <v/>
      </c>
    </row>
    <row r="127" spans="1:11" ht="78.75" x14ac:dyDescent="0.25">
      <c r="A127" s="23">
        <v>4310</v>
      </c>
      <c r="B127" s="9" t="s">
        <v>340</v>
      </c>
      <c r="C127" s="19"/>
      <c r="D127" s="123"/>
      <c r="E127" s="298"/>
      <c r="F127" s="147" t="s">
        <v>353</v>
      </c>
      <c r="H127" s="3">
        <f>IF(ISNUMBER(SEARCH(#REF!,B134)),MAX($H$10:H126)+1,0)</f>
        <v>0</v>
      </c>
      <c r="I127" s="3" t="s">
        <v>354</v>
      </c>
      <c r="K127" s="3" t="str">
        <f>IFERROR(VLOOKUP(ROWS($K$12:K127),$H$12:$I$240,2,0),"")</f>
        <v/>
      </c>
    </row>
    <row r="128" spans="1:11" ht="47.25" x14ac:dyDescent="0.25">
      <c r="A128" s="24">
        <v>4311</v>
      </c>
      <c r="B128" s="10" t="s">
        <v>355</v>
      </c>
      <c r="C128" s="19"/>
      <c r="D128" s="123"/>
      <c r="E128" s="294">
        <f>E14</f>
        <v>0</v>
      </c>
      <c r="F128" s="147" t="s">
        <v>356</v>
      </c>
    </row>
    <row r="129" spans="1:11" x14ac:dyDescent="0.25">
      <c r="A129" s="24">
        <v>4315</v>
      </c>
      <c r="B129" s="10" t="s">
        <v>357</v>
      </c>
      <c r="C129" s="19"/>
      <c r="D129" s="123"/>
      <c r="E129" s="293"/>
      <c r="F129" s="147" t="s">
        <v>358</v>
      </c>
      <c r="H129" s="3">
        <f>IF(ISNUMBER(SEARCH(#REF!,B136)),MAX($H$10:H127)+1,0)</f>
        <v>0</v>
      </c>
      <c r="I129" s="3" t="s">
        <v>359</v>
      </c>
      <c r="K129" s="3" t="str">
        <f>IFERROR(VLOOKUP(ROWS($K$12:K129),$H$12:$I$240,2,0),"")</f>
        <v/>
      </c>
    </row>
    <row r="130" spans="1:11" x14ac:dyDescent="0.25">
      <c r="A130" s="24">
        <v>4330</v>
      </c>
      <c r="B130" s="10" t="s">
        <v>345</v>
      </c>
      <c r="C130" s="19"/>
      <c r="D130" s="123"/>
      <c r="E130" s="293"/>
      <c r="F130" s="147" t="s">
        <v>358</v>
      </c>
      <c r="H130" s="3">
        <f>IF(ISNUMBER(SEARCH(#REF!,B137)),MAX($H$10:H129)+1,0)</f>
        <v>0</v>
      </c>
      <c r="I130" s="3" t="s">
        <v>360</v>
      </c>
      <c r="K130" s="3" t="str">
        <f>IFERROR(VLOOKUP(ROWS($K$12:K130),$H$12:$I$240,2,0),"")</f>
        <v/>
      </c>
    </row>
    <row r="131" spans="1:11" x14ac:dyDescent="0.25">
      <c r="A131" s="24">
        <v>4350</v>
      </c>
      <c r="B131" s="10" t="s">
        <v>349</v>
      </c>
      <c r="C131" s="19"/>
      <c r="D131" s="123"/>
      <c r="E131" s="293"/>
      <c r="F131" s="147" t="s">
        <v>358</v>
      </c>
      <c r="H131" s="3">
        <f>IF(ISNUMBER(SEARCH(#REF!,B138)),MAX($H$10:H130)+1,0)</f>
        <v>0</v>
      </c>
      <c r="I131" s="3" t="s">
        <v>361</v>
      </c>
      <c r="K131" s="3" t="str">
        <f>IFERROR(VLOOKUP(ROWS($K$12:K131),$H$12:$I$240,2,0),"")</f>
        <v/>
      </c>
    </row>
    <row r="132" spans="1:11" x14ac:dyDescent="0.25">
      <c r="A132" s="24">
        <v>4370</v>
      </c>
      <c r="B132" s="10" t="s">
        <v>350</v>
      </c>
      <c r="C132" s="19"/>
      <c r="D132" s="123"/>
      <c r="E132" s="293"/>
      <c r="F132" s="147" t="s">
        <v>358</v>
      </c>
      <c r="H132" s="3">
        <f>IF(ISNUMBER(SEARCH(#REF!,B139)),MAX($H$10:H131)+1,0)</f>
        <v>0</v>
      </c>
      <c r="I132" s="3" t="s">
        <v>362</v>
      </c>
      <c r="K132" s="3" t="str">
        <f>IFERROR(VLOOKUP(ROWS($K$12:K132),$H$12:$I$240,2,0),"")</f>
        <v/>
      </c>
    </row>
    <row r="133" spans="1:11" x14ac:dyDescent="0.25">
      <c r="A133" s="24">
        <v>4390</v>
      </c>
      <c r="B133" s="10" t="s">
        <v>363</v>
      </c>
      <c r="C133" s="19"/>
      <c r="D133" s="123"/>
      <c r="E133" s="293"/>
      <c r="F133" s="147" t="s">
        <v>358</v>
      </c>
      <c r="H133" s="3">
        <f>IF(ISNUMBER(SEARCH(#REF!,B140)),MAX($H$10:H132)+1,0)</f>
        <v>0</v>
      </c>
      <c r="I133" s="3" t="s">
        <v>364</v>
      </c>
      <c r="K133" s="3" t="str">
        <f>IFERROR(VLOOKUP(ROWS($K$12:K133),$H$12:$I$240,2,0),"")</f>
        <v/>
      </c>
    </row>
    <row r="134" spans="1:11" x14ac:dyDescent="0.25">
      <c r="A134" s="24">
        <v>4410</v>
      </c>
      <c r="B134" s="10" t="s">
        <v>365</v>
      </c>
      <c r="C134" s="19"/>
      <c r="D134" s="123"/>
      <c r="E134" s="294">
        <f>E31</f>
        <v>0</v>
      </c>
      <c r="F134" s="147" t="s">
        <v>366</v>
      </c>
      <c r="H134" s="3">
        <f>IF(ISNUMBER(SEARCH(#REF!,B141)),MAX($H$10:H133)+1,0)</f>
        <v>0</v>
      </c>
      <c r="I134" s="3" t="s">
        <v>367</v>
      </c>
      <c r="K134" s="3" t="str">
        <f>IFERROR(VLOOKUP(ROWS($K$12:K134),$H$12:$I$240,2,0),"")</f>
        <v/>
      </c>
    </row>
    <row r="135" spans="1:11" ht="47.25" x14ac:dyDescent="0.25">
      <c r="A135" s="24">
        <v>4420</v>
      </c>
      <c r="B135" s="10" t="s">
        <v>368</v>
      </c>
      <c r="C135" s="19"/>
      <c r="D135" s="123"/>
      <c r="E135" s="293"/>
      <c r="F135" s="147" t="s">
        <v>369</v>
      </c>
      <c r="H135" s="3">
        <f>IF(ISNUMBER(SEARCH(#REF!,B142)),MAX($H$10:H134)+1,0)</f>
        <v>0</v>
      </c>
      <c r="I135" s="3" t="s">
        <v>370</v>
      </c>
      <c r="K135" s="3" t="str">
        <f>IFERROR(VLOOKUP(ROWS($K$12:K135),$H$12:$I$240,2,0),"")</f>
        <v/>
      </c>
    </row>
    <row r="136" spans="1:11" ht="31.5" x14ac:dyDescent="0.25">
      <c r="A136" s="24">
        <v>4430</v>
      </c>
      <c r="B136" s="10" t="s">
        <v>359</v>
      </c>
      <c r="C136" s="19"/>
      <c r="D136" s="123"/>
      <c r="E136" s="293"/>
      <c r="F136" s="147" t="s">
        <v>358</v>
      </c>
      <c r="H136" s="3">
        <f>IF(ISNUMBER(SEARCH(#REF!,B143)),MAX($H$10:H135)+1,0)</f>
        <v>0</v>
      </c>
      <c r="I136" s="3" t="s">
        <v>371</v>
      </c>
      <c r="K136" s="3" t="str">
        <f>IFERROR(VLOOKUP(ROWS($K$12:K136),$H$12:$I$240,2,0),"")</f>
        <v/>
      </c>
    </row>
    <row r="137" spans="1:11" x14ac:dyDescent="0.25">
      <c r="A137" s="24">
        <v>4450</v>
      </c>
      <c r="B137" s="10" t="s">
        <v>360</v>
      </c>
      <c r="C137" s="19"/>
      <c r="D137" s="123"/>
      <c r="E137" s="293"/>
      <c r="F137" s="147" t="s">
        <v>358</v>
      </c>
      <c r="H137" s="3">
        <f>IF(ISNUMBER(SEARCH(#REF!,B144)),MAX($H$10:H136)+1,0)</f>
        <v>0</v>
      </c>
      <c r="I137" s="3" t="s">
        <v>372</v>
      </c>
      <c r="K137" s="3" t="str">
        <f>IFERROR(VLOOKUP(ROWS($K$12:K137),$H$12:$I$240,2,0),"")</f>
        <v/>
      </c>
    </row>
    <row r="138" spans="1:11" x14ac:dyDescent="0.25">
      <c r="A138" s="24">
        <v>4470</v>
      </c>
      <c r="B138" s="10" t="s">
        <v>361</v>
      </c>
      <c r="C138" s="19"/>
      <c r="D138" s="123"/>
      <c r="E138" s="293"/>
      <c r="F138" s="147" t="s">
        <v>358</v>
      </c>
      <c r="H138" s="3">
        <f>IF(ISNUMBER(SEARCH(#REF!,B145)),MAX($H$10:H137)+1,0)</f>
        <v>0</v>
      </c>
      <c r="I138" s="3" t="s">
        <v>373</v>
      </c>
      <c r="K138" s="3" t="str">
        <f>IFERROR(VLOOKUP(ROWS($K$12:K138),$H$12:$I$240,2,0),"")</f>
        <v/>
      </c>
    </row>
    <row r="139" spans="1:11" ht="31.5" x14ac:dyDescent="0.25">
      <c r="A139" s="24">
        <v>4490</v>
      </c>
      <c r="B139" s="10" t="s">
        <v>362</v>
      </c>
      <c r="C139" s="19"/>
      <c r="D139" s="123"/>
      <c r="E139" s="293"/>
      <c r="F139" s="147" t="s">
        <v>374</v>
      </c>
    </row>
    <row r="140" spans="1:11" x14ac:dyDescent="0.25">
      <c r="A140" s="24">
        <v>4550</v>
      </c>
      <c r="B140" s="10" t="s">
        <v>364</v>
      </c>
      <c r="C140" s="19"/>
      <c r="D140" s="123"/>
      <c r="E140" s="294">
        <f>E29</f>
        <v>0</v>
      </c>
      <c r="F140" s="147" t="s">
        <v>375</v>
      </c>
      <c r="H140" s="3">
        <f>IF(ISNUMBER(SEARCH(#REF!,B148)),MAX($H$10:H138)+1,0)</f>
        <v>0</v>
      </c>
      <c r="I140" s="3" t="s">
        <v>376</v>
      </c>
      <c r="K140" s="3" t="str">
        <f>IFERROR(VLOOKUP(ROWS($K$12:K140),$H$12:$I$263,2,0),"")</f>
        <v/>
      </c>
    </row>
    <row r="141" spans="1:11" x14ac:dyDescent="0.25">
      <c r="A141" s="24">
        <v>4570</v>
      </c>
      <c r="B141" s="10" t="s">
        <v>367</v>
      </c>
      <c r="C141" s="19"/>
      <c r="D141" s="123"/>
      <c r="E141" s="293"/>
      <c r="F141" s="147" t="s">
        <v>358</v>
      </c>
    </row>
    <row r="142" spans="1:11" ht="31.5" x14ac:dyDescent="0.25">
      <c r="A142" s="24">
        <v>4590</v>
      </c>
      <c r="B142" s="10" t="s">
        <v>370</v>
      </c>
      <c r="C142" s="19"/>
      <c r="D142" s="123"/>
      <c r="E142" s="294">
        <f>E57+E28</f>
        <v>0</v>
      </c>
      <c r="F142" s="147" t="s">
        <v>377</v>
      </c>
      <c r="H142" s="3">
        <f>IF(ISNUMBER(SEARCH(#REF!,B150)),MAX($H$10:H140)+1,0)</f>
        <v>0</v>
      </c>
      <c r="I142" s="3" t="s">
        <v>378</v>
      </c>
      <c r="K142" s="3" t="str">
        <f>IFERROR(VLOOKUP(ROWS($K$12:K142),$H$12:$I$240,2,0),"")</f>
        <v/>
      </c>
    </row>
    <row r="143" spans="1:11" ht="47.25" x14ac:dyDescent="0.25">
      <c r="A143" s="24">
        <v>4610</v>
      </c>
      <c r="B143" s="10" t="s">
        <v>371</v>
      </c>
      <c r="C143" s="19"/>
      <c r="D143" s="123"/>
      <c r="E143" s="293"/>
      <c r="F143" s="147" t="s">
        <v>379</v>
      </c>
      <c r="H143" s="3">
        <f>IF(ISNUMBER(SEARCH(#REF!,B151)),MAX($H$10:H142)+1,0)</f>
        <v>0</v>
      </c>
      <c r="I143" s="3" t="s">
        <v>380</v>
      </c>
      <c r="K143" s="3" t="str">
        <f>IFERROR(VLOOKUP(ROWS($K$12:K143),$H$12:$I$240,2,0),"")</f>
        <v/>
      </c>
    </row>
    <row r="144" spans="1:11" ht="31.5" x14ac:dyDescent="0.25">
      <c r="A144" s="24">
        <v>4620</v>
      </c>
      <c r="B144" s="10" t="s">
        <v>372</v>
      </c>
      <c r="C144" s="19"/>
      <c r="D144" s="123"/>
      <c r="E144" s="293"/>
      <c r="F144" s="147" t="s">
        <v>358</v>
      </c>
      <c r="H144" s="3">
        <f>IF(ISNUMBER(SEARCH(#REF!,B152)),MAX($H$10:H143)+1,0)</f>
        <v>0</v>
      </c>
      <c r="I144" s="3" t="s">
        <v>381</v>
      </c>
      <c r="K144" s="3" t="str">
        <f>IFERROR(VLOOKUP(ROWS($K$12:K144),$H$12:$I$240,2,0),"")</f>
        <v/>
      </c>
    </row>
    <row r="145" spans="1:11" x14ac:dyDescent="0.25">
      <c r="A145" s="24">
        <v>4630</v>
      </c>
      <c r="B145" s="10" t="s">
        <v>373</v>
      </c>
      <c r="C145" s="19"/>
      <c r="D145" s="123"/>
      <c r="E145" s="293"/>
      <c r="F145" s="147" t="s">
        <v>358</v>
      </c>
      <c r="H145" s="3">
        <f>IF(ISNUMBER(SEARCH(#REF!,B153)),MAX($H$10:H144)+1,0)</f>
        <v>0</v>
      </c>
      <c r="I145" s="3" t="s">
        <v>382</v>
      </c>
      <c r="K145" s="3" t="str">
        <f>IFERROR(VLOOKUP(ROWS($K$12:K145),$H$12:$I$240,2,0),"")</f>
        <v/>
      </c>
    </row>
    <row r="146" spans="1:11" x14ac:dyDescent="0.25">
      <c r="A146" s="24">
        <v>4635</v>
      </c>
      <c r="B146" s="10" t="s">
        <v>383</v>
      </c>
      <c r="C146" s="19"/>
      <c r="D146" s="123"/>
      <c r="E146" s="293"/>
      <c r="F146" s="147" t="s">
        <v>358</v>
      </c>
      <c r="H146" s="3">
        <f>IF(ISNUMBER(SEARCH(#REF!,B154)),MAX($H$10:H145)+1,0)</f>
        <v>0</v>
      </c>
      <c r="I146" s="3" t="s">
        <v>384</v>
      </c>
      <c r="K146" s="3" t="str">
        <f>IFERROR(VLOOKUP(ROWS($K$12:K146),$H$12:$I$240,2,0),"")</f>
        <v/>
      </c>
    </row>
    <row r="147" spans="1:11" ht="17.25" x14ac:dyDescent="0.3">
      <c r="A147" s="24">
        <v>4636</v>
      </c>
      <c r="B147" s="416" t="s">
        <v>385</v>
      </c>
      <c r="C147" s="19"/>
      <c r="D147" s="123"/>
      <c r="E147" s="293"/>
      <c r="F147" s="147"/>
    </row>
    <row r="148" spans="1:11" x14ac:dyDescent="0.25">
      <c r="A148" s="24">
        <v>4640</v>
      </c>
      <c r="B148" s="10" t="s">
        <v>386</v>
      </c>
      <c r="C148" s="19"/>
      <c r="D148" s="123"/>
      <c r="E148" s="293"/>
      <c r="F148" s="147" t="s">
        <v>358</v>
      </c>
      <c r="H148" s="3">
        <f>IF(ISNUMBER(SEARCH(#REF!,B155)),MAX($H$10:H146)+1,0)</f>
        <v>0</v>
      </c>
      <c r="I148" s="3" t="s">
        <v>387</v>
      </c>
      <c r="K148" s="3" t="str">
        <f>IFERROR(VLOOKUP(ROWS($K$12:K148),$H$12:$I$240,2,0),"")</f>
        <v/>
      </c>
    </row>
    <row r="149" spans="1:11" ht="31.5" x14ac:dyDescent="0.25">
      <c r="A149" s="24">
        <v>4641</v>
      </c>
      <c r="B149" s="10" t="s">
        <v>388</v>
      </c>
      <c r="C149" s="19"/>
      <c r="D149" s="123"/>
      <c r="E149" s="294">
        <f>E24</f>
        <v>0</v>
      </c>
      <c r="F149" s="147" t="s">
        <v>389</v>
      </c>
      <c r="H149" s="3">
        <f>IF(ISNUMBER(SEARCH(#REF!,#REF!)),MAX($H$10:H148)+1,0)</f>
        <v>0</v>
      </c>
      <c r="I149" s="3" t="s">
        <v>390</v>
      </c>
      <c r="K149" s="3" t="str">
        <f>IFERROR(VLOOKUP(ROWS($K$12:K149),$H$12:$I$240,2,0),"")</f>
        <v/>
      </c>
    </row>
    <row r="150" spans="1:11" x14ac:dyDescent="0.25">
      <c r="A150" s="24">
        <v>4650</v>
      </c>
      <c r="B150" s="10" t="s">
        <v>378</v>
      </c>
      <c r="C150" s="19"/>
      <c r="D150" s="123"/>
      <c r="E150" s="293"/>
      <c r="F150" s="147" t="s">
        <v>358</v>
      </c>
    </row>
    <row r="151" spans="1:11" ht="47.25" x14ac:dyDescent="0.25">
      <c r="A151" s="24">
        <v>4670</v>
      </c>
      <c r="B151" s="10" t="s">
        <v>380</v>
      </c>
      <c r="C151" s="19"/>
      <c r="D151" s="123"/>
      <c r="E151" s="293"/>
      <c r="F151" s="147" t="s">
        <v>391</v>
      </c>
      <c r="H151" s="3">
        <f>IF(ISNUMBER(SEARCH(#REF!,B157)),MAX($H$10:H149)+1,0)</f>
        <v>0</v>
      </c>
      <c r="I151" s="3" t="s">
        <v>392</v>
      </c>
      <c r="K151" s="3" t="str">
        <f>IFERROR(VLOOKUP(ROWS($K$12:K151),$H$12:$I$240,2,0),"")</f>
        <v/>
      </c>
    </row>
    <row r="152" spans="1:11" ht="31.5" x14ac:dyDescent="0.25">
      <c r="A152" s="24">
        <v>4671</v>
      </c>
      <c r="B152" s="10" t="s">
        <v>393</v>
      </c>
      <c r="C152" s="19"/>
      <c r="D152" s="123"/>
      <c r="E152" s="293"/>
      <c r="F152" s="147" t="s">
        <v>394</v>
      </c>
      <c r="H152" s="3">
        <f>IF(ISNUMBER(SEARCH(#REF!,B158)),MAX($H$10:H151)+1,0)</f>
        <v>0</v>
      </c>
      <c r="I152" s="3" t="s">
        <v>395</v>
      </c>
      <c r="K152" s="3" t="str">
        <f>IFERROR(VLOOKUP(ROWS($K$12:K152),$H$12:$I$240,2,0),"")</f>
        <v/>
      </c>
    </row>
    <row r="153" spans="1:11" ht="31.5" x14ac:dyDescent="0.25">
      <c r="A153" s="24">
        <v>4690</v>
      </c>
      <c r="B153" s="10" t="s">
        <v>396</v>
      </c>
      <c r="C153" s="19"/>
      <c r="D153" s="123"/>
      <c r="E153" s="293"/>
      <c r="F153" s="147" t="s">
        <v>397</v>
      </c>
      <c r="H153" s="3">
        <f>IF(ISNUMBER(SEARCH(#REF!,B159)),MAX($H$10:H152)+1,0)</f>
        <v>0</v>
      </c>
      <c r="I153" s="3" t="s">
        <v>398</v>
      </c>
      <c r="K153" s="3" t="str">
        <f>IFERROR(VLOOKUP(ROWS($K$12:K153),$H$12:$I$240,2,0),"")</f>
        <v/>
      </c>
    </row>
    <row r="154" spans="1:11" x14ac:dyDescent="0.25">
      <c r="A154" s="24">
        <v>4710</v>
      </c>
      <c r="B154" s="10" t="s">
        <v>384</v>
      </c>
      <c r="C154" s="19"/>
      <c r="D154" s="123"/>
      <c r="E154" s="293"/>
      <c r="F154" s="147" t="s">
        <v>358</v>
      </c>
      <c r="H154" s="3">
        <f>IF(ISNUMBER(SEARCH(#REF!,B160)),MAX($H$10:H153)+1,0)</f>
        <v>0</v>
      </c>
      <c r="I154" s="3" t="s">
        <v>399</v>
      </c>
      <c r="K154" s="3" t="str">
        <f>IFERROR(VLOOKUP(ROWS($K$12:K154),$H$12:$I$240,2,0),"")</f>
        <v/>
      </c>
    </row>
    <row r="155" spans="1:11" x14ac:dyDescent="0.25">
      <c r="A155" s="24">
        <v>4720</v>
      </c>
      <c r="B155" s="10" t="s">
        <v>387</v>
      </c>
      <c r="C155" s="19"/>
      <c r="D155" s="123"/>
      <c r="E155" s="293"/>
      <c r="F155" s="147" t="s">
        <v>358</v>
      </c>
      <c r="H155" s="3">
        <f>IF(ISNUMBER(SEARCH(#REF!,B161)),MAX($H$10:H154)+1,0)</f>
        <v>0</v>
      </c>
      <c r="I155" s="3" t="s">
        <v>400</v>
      </c>
      <c r="K155" s="3" t="str">
        <f>IFERROR(VLOOKUP(ROWS($K$12:K155),$H$12:$I$240,2,0),"")</f>
        <v/>
      </c>
    </row>
    <row r="156" spans="1:11" ht="14.25" customHeight="1" x14ac:dyDescent="0.25">
      <c r="A156" s="24">
        <v>4731</v>
      </c>
      <c r="B156" s="49" t="s">
        <v>401</v>
      </c>
      <c r="C156" s="49"/>
      <c r="D156" s="304"/>
      <c r="E156" s="294">
        <f>E22</f>
        <v>0</v>
      </c>
      <c r="F156" s="147" t="s">
        <v>402</v>
      </c>
      <c r="H156" s="3">
        <f>IF(ISNUMBER(SEARCH(#REF!,B163)),MAX($H$10:H155)+1,0)</f>
        <v>0</v>
      </c>
      <c r="I156" s="3" t="s">
        <v>403</v>
      </c>
      <c r="K156" s="3" t="str">
        <f>IFERROR(VLOOKUP(ROWS($K$12:K156),$H$12:$I$240,2,0),"")</f>
        <v/>
      </c>
    </row>
    <row r="157" spans="1:11" ht="14.25" customHeight="1" x14ac:dyDescent="0.25">
      <c r="A157" s="24">
        <v>4740</v>
      </c>
      <c r="B157" s="10" t="s">
        <v>392</v>
      </c>
      <c r="C157" s="19"/>
      <c r="D157" s="123"/>
      <c r="E157" s="293"/>
      <c r="F157" s="147" t="s">
        <v>358</v>
      </c>
      <c r="H157" s="3">
        <f>IF(ISNUMBER(SEARCH(#REF!,B164)),MAX($H$10:H156)+1,0)</f>
        <v>0</v>
      </c>
      <c r="I157" s="3" t="s">
        <v>404</v>
      </c>
      <c r="K157" s="3" t="str">
        <f>IFERROR(VLOOKUP(ROWS($K$12:K157),$H$12:$I$240,2,0),"")</f>
        <v/>
      </c>
    </row>
    <row r="158" spans="1:11" ht="31.5" x14ac:dyDescent="0.25">
      <c r="A158" s="24">
        <v>4741</v>
      </c>
      <c r="B158" s="10" t="s">
        <v>405</v>
      </c>
      <c r="C158" s="19"/>
      <c r="D158" s="123"/>
      <c r="E158" s="294">
        <f>E59</f>
        <v>0</v>
      </c>
      <c r="F158" s="147" t="s">
        <v>406</v>
      </c>
      <c r="H158" s="3">
        <f>IF(ISNUMBER(SEARCH(#REF!,B165)),MAX($H$10:H157)+1,0)</f>
        <v>0</v>
      </c>
      <c r="I158" s="3" t="s">
        <v>407</v>
      </c>
      <c r="K158" s="3" t="str">
        <f>IFERROR(VLOOKUP(ROWS($K$12:K158),$H$12:$I$240,2,0),"")</f>
        <v/>
      </c>
    </row>
    <row r="159" spans="1:11" x14ac:dyDescent="0.25">
      <c r="A159" s="24">
        <v>4750</v>
      </c>
      <c r="B159" s="10" t="s">
        <v>398</v>
      </c>
      <c r="C159" s="19"/>
      <c r="D159" s="123"/>
      <c r="E159" s="294">
        <f>E73</f>
        <v>0</v>
      </c>
      <c r="F159" s="147" t="s">
        <v>408</v>
      </c>
    </row>
    <row r="160" spans="1:11" x14ac:dyDescent="0.25">
      <c r="A160" s="24">
        <v>4760</v>
      </c>
      <c r="B160" s="10" t="s">
        <v>399</v>
      </c>
      <c r="C160" s="19"/>
      <c r="D160" s="123"/>
      <c r="E160" s="293"/>
      <c r="F160" s="147" t="s">
        <v>358</v>
      </c>
    </row>
    <row r="161" spans="1:11" x14ac:dyDescent="0.25">
      <c r="A161" s="24">
        <v>4770</v>
      </c>
      <c r="B161" s="10" t="s">
        <v>400</v>
      </c>
      <c r="C161" s="19"/>
      <c r="D161" s="123"/>
      <c r="E161" s="293"/>
      <c r="F161" s="147" t="s">
        <v>358</v>
      </c>
      <c r="H161" s="3">
        <f>IF(ISNUMBER(SEARCH(#REF!,B168)),MAX($H$10:H158)+1,0)</f>
        <v>0</v>
      </c>
      <c r="I161" s="3" t="s">
        <v>409</v>
      </c>
      <c r="K161" s="3" t="str">
        <f>IFERROR(VLOOKUP(ROWS($K$12:K161),$H$12:$I$240,2,0),"")</f>
        <v/>
      </c>
    </row>
    <row r="162" spans="1:11" x14ac:dyDescent="0.25">
      <c r="A162" s="24">
        <v>4780</v>
      </c>
      <c r="B162" s="10" t="s">
        <v>410</v>
      </c>
      <c r="C162" s="19"/>
      <c r="D162" s="123"/>
      <c r="E162" s="293"/>
      <c r="F162" s="147" t="s">
        <v>358</v>
      </c>
      <c r="H162" s="3">
        <f>IF(ISNUMBER(SEARCH(#REF!,B169)),MAX($H$10:H161)+1,0)</f>
        <v>0</v>
      </c>
      <c r="I162" s="3" t="s">
        <v>411</v>
      </c>
      <c r="K162" s="3" t="str">
        <f>IFERROR(VLOOKUP(ROWS($K$12:K162),$H$12:$I$240,2,0),"")</f>
        <v/>
      </c>
    </row>
    <row r="163" spans="1:11" x14ac:dyDescent="0.25">
      <c r="A163" s="24">
        <v>4810</v>
      </c>
      <c r="B163" s="10" t="s">
        <v>403</v>
      </c>
      <c r="C163" s="19"/>
      <c r="D163" s="123"/>
      <c r="E163" s="293"/>
      <c r="F163" s="147" t="s">
        <v>358</v>
      </c>
      <c r="H163" s="3">
        <f>IF(ISNUMBER(SEARCH(#REF!,B170)),MAX($H$10:H162)+1,0)</f>
        <v>0</v>
      </c>
      <c r="I163" s="3" t="s">
        <v>412</v>
      </c>
      <c r="K163" s="3" t="str">
        <f>IFERROR(VLOOKUP(ROWS($K$12:K163),$H$12:$I$240,2,0),"")</f>
        <v/>
      </c>
    </row>
    <row r="164" spans="1:11" x14ac:dyDescent="0.25">
      <c r="A164" s="24">
        <v>4815</v>
      </c>
      <c r="B164" s="10" t="s">
        <v>404</v>
      </c>
      <c r="C164" s="19"/>
      <c r="D164" s="123"/>
      <c r="E164" s="294">
        <f>E35</f>
        <v>0</v>
      </c>
      <c r="F164" s="147" t="s">
        <v>413</v>
      </c>
      <c r="H164" s="3">
        <f>IF(ISNUMBER(SEARCH(#REF!,B171)),MAX($H$10:H163)+1,0)</f>
        <v>0</v>
      </c>
      <c r="I164" s="3" t="s">
        <v>414</v>
      </c>
      <c r="K164" s="3" t="str">
        <f>IFERROR(VLOOKUP(ROWS($K$12:K164),$H$12:$I$240,2,0),"")</f>
        <v/>
      </c>
    </row>
    <row r="165" spans="1:11" x14ac:dyDescent="0.25">
      <c r="A165" s="24">
        <v>4850</v>
      </c>
      <c r="B165" s="10" t="s">
        <v>407</v>
      </c>
      <c r="C165" s="19"/>
      <c r="D165" s="123"/>
      <c r="E165" s="293"/>
      <c r="F165" s="147" t="s">
        <v>358</v>
      </c>
      <c r="H165" s="3">
        <f>IF(ISNUMBER(SEARCH(#REF!,B172)),MAX($H$10:H164)+1,0)</f>
        <v>0</v>
      </c>
      <c r="I165" s="3" t="s">
        <v>415</v>
      </c>
      <c r="K165" s="3" t="str">
        <f>IFERROR(VLOOKUP(ROWS($K$12:K165),$H$12:$I$240,2,0),"")</f>
        <v/>
      </c>
    </row>
    <row r="166" spans="1:11" x14ac:dyDescent="0.25">
      <c r="A166" s="24">
        <v>4908</v>
      </c>
      <c r="B166" s="10" t="s">
        <v>416</v>
      </c>
      <c r="C166" s="19"/>
      <c r="D166" s="123"/>
      <c r="E166" s="293"/>
      <c r="F166" s="147" t="s">
        <v>358</v>
      </c>
    </row>
    <row r="167" spans="1:11" x14ac:dyDescent="0.25">
      <c r="A167" s="24">
        <v>4909</v>
      </c>
      <c r="B167" s="10" t="s">
        <v>417</v>
      </c>
      <c r="C167" s="19"/>
      <c r="D167" s="123"/>
      <c r="E167" s="293"/>
      <c r="F167" s="147" t="s">
        <v>358</v>
      </c>
      <c r="H167" s="3">
        <f>IF(ISNUMBER(SEARCH(#REF!,B174)),MAX($H$10:H165)+1,0)</f>
        <v>0</v>
      </c>
      <c r="I167" s="3" t="s">
        <v>418</v>
      </c>
      <c r="K167" s="3" t="str">
        <f>IFERROR(VLOOKUP(ROWS($K$12:K167),$H$12:$I$240,2,0),"")</f>
        <v/>
      </c>
    </row>
    <row r="168" spans="1:11" x14ac:dyDescent="0.25">
      <c r="A168" s="24">
        <v>4910</v>
      </c>
      <c r="B168" s="10" t="s">
        <v>409</v>
      </c>
      <c r="C168" s="19"/>
      <c r="D168" s="123"/>
      <c r="E168" s="293"/>
      <c r="F168" s="147" t="s">
        <v>358</v>
      </c>
      <c r="H168" s="3">
        <f>IF(ISNUMBER(SEARCH(#REF!,B175)),MAX($H$10:H167)+1,0)</f>
        <v>0</v>
      </c>
      <c r="I168" s="3" t="s">
        <v>419</v>
      </c>
      <c r="K168" s="3" t="str">
        <f>IFERROR(VLOOKUP(ROWS($K$12:K168),$H$12:$I$240,2,0),"")</f>
        <v/>
      </c>
    </row>
    <row r="169" spans="1:11" ht="31.5" x14ac:dyDescent="0.25">
      <c r="A169" s="24">
        <v>4911</v>
      </c>
      <c r="B169" s="10" t="s">
        <v>420</v>
      </c>
      <c r="C169" s="19"/>
      <c r="D169" s="123"/>
      <c r="E169" s="294">
        <f>E48</f>
        <v>0</v>
      </c>
      <c r="F169" s="147" t="s">
        <v>421</v>
      </c>
      <c r="H169" s="3">
        <f>IF(ISNUMBER(SEARCH(#REF!,B176)),MAX($H$10:H168)+1,0)</f>
        <v>0</v>
      </c>
      <c r="I169" s="3" t="s">
        <v>422</v>
      </c>
      <c r="K169" s="3" t="str">
        <f>IFERROR(VLOOKUP(ROWS($K$12:K169),$H$12:$I$240,2,0),"")</f>
        <v/>
      </c>
    </row>
    <row r="170" spans="1:11" x14ac:dyDescent="0.25">
      <c r="A170" s="24">
        <v>4912</v>
      </c>
      <c r="B170" s="10" t="s">
        <v>423</v>
      </c>
      <c r="C170" s="19"/>
      <c r="D170" s="123"/>
      <c r="E170" s="294">
        <f>E49</f>
        <v>0</v>
      </c>
      <c r="F170" s="147" t="s">
        <v>424</v>
      </c>
      <c r="H170" s="3">
        <f>IF(ISNUMBER(SEARCH(#REF!,B177)),MAX($H$10:H169)+1,0)</f>
        <v>0</v>
      </c>
      <c r="I170" s="3" t="s">
        <v>425</v>
      </c>
      <c r="K170" s="3" t="str">
        <f>IFERROR(VLOOKUP(ROWS($K$12:K170),$H$12:$I$240,2,0),"")</f>
        <v/>
      </c>
    </row>
    <row r="171" spans="1:11" x14ac:dyDescent="0.25">
      <c r="A171" s="24">
        <v>4913</v>
      </c>
      <c r="B171" s="10" t="s">
        <v>414</v>
      </c>
      <c r="C171" s="19"/>
      <c r="D171" s="123"/>
      <c r="E171" s="294">
        <f>E50</f>
        <v>0</v>
      </c>
      <c r="F171" s="147" t="s">
        <v>426</v>
      </c>
      <c r="H171" s="3">
        <f>IF(ISNUMBER(SEARCH(#REF!,B178)),MAX($H$10:H170)+1,0)</f>
        <v>0</v>
      </c>
      <c r="I171" s="3" t="s">
        <v>427</v>
      </c>
      <c r="K171" s="3" t="str">
        <f>IFERROR(VLOOKUP(ROWS($K$12:K171),$H$12:$I$240,2,0),"")</f>
        <v/>
      </c>
    </row>
    <row r="172" spans="1:11" ht="31.5" x14ac:dyDescent="0.25">
      <c r="A172" s="24">
        <v>4914</v>
      </c>
      <c r="B172" s="10" t="s">
        <v>428</v>
      </c>
      <c r="C172" s="19"/>
      <c r="D172" s="123"/>
      <c r="E172" s="293"/>
      <c r="F172" s="147" t="s">
        <v>358</v>
      </c>
      <c r="H172" s="3">
        <f>IF(ISNUMBER(SEARCH(#REF!,B179)),MAX($H$10:H171)+1,0)</f>
        <v>0</v>
      </c>
      <c r="I172" s="3" t="s">
        <v>429</v>
      </c>
      <c r="K172" s="3" t="str">
        <f>IFERROR(VLOOKUP(ROWS($K$12:K172),$H$12:$I$240,2,0),"")</f>
        <v/>
      </c>
    </row>
    <row r="173" spans="1:11" x14ac:dyDescent="0.25">
      <c r="A173" s="24">
        <v>4915</v>
      </c>
      <c r="B173" s="10" t="s">
        <v>430</v>
      </c>
      <c r="C173" s="19"/>
      <c r="D173" s="123"/>
      <c r="E173" s="293"/>
      <c r="F173" s="147" t="s">
        <v>358</v>
      </c>
      <c r="H173" s="3">
        <f>IF(ISNUMBER(SEARCH(#REF!,B180)),MAX($H$10:H172)+1,0)</f>
        <v>0</v>
      </c>
      <c r="I173" s="3" t="s">
        <v>431</v>
      </c>
      <c r="K173" s="3" t="str">
        <f>IFERROR(VLOOKUP(ROWS($K$12:K173),$H$12:$I$240,2,0),"")</f>
        <v/>
      </c>
    </row>
    <row r="174" spans="1:11" x14ac:dyDescent="0.25">
      <c r="A174" s="24">
        <v>4916</v>
      </c>
      <c r="B174" s="10" t="s">
        <v>418</v>
      </c>
      <c r="C174" s="19"/>
      <c r="D174" s="123"/>
      <c r="E174" s="293"/>
      <c r="F174" s="147" t="s">
        <v>358</v>
      </c>
      <c r="H174" s="3">
        <f>IF(ISNUMBER(SEARCH(#REF!,B181)),MAX($H$10:H173)+1,0)</f>
        <v>0</v>
      </c>
      <c r="I174" s="3" t="s">
        <v>432</v>
      </c>
      <c r="K174" s="3" t="str">
        <f>IFERROR(VLOOKUP(ROWS($K$12:K174),$H$12:$I$240,2,0),"")</f>
        <v/>
      </c>
    </row>
    <row r="175" spans="1:11" x14ac:dyDescent="0.25">
      <c r="A175" s="24">
        <v>4917</v>
      </c>
      <c r="B175" s="10" t="s">
        <v>419</v>
      </c>
      <c r="C175" s="19"/>
      <c r="D175" s="123"/>
      <c r="E175" s="294">
        <f>E42</f>
        <v>0</v>
      </c>
      <c r="F175" s="147" t="s">
        <v>433</v>
      </c>
      <c r="H175" s="3">
        <f>IF(ISNUMBER(SEARCH(#REF!,B182)),MAX($H$10:H174)+1,0)</f>
        <v>0</v>
      </c>
      <c r="I175" s="3" t="s">
        <v>434</v>
      </c>
      <c r="K175" s="3" t="str">
        <f>IFERROR(VLOOKUP(ROWS($K$12:K175),$H$12:$I$240,2,0),"")</f>
        <v/>
      </c>
    </row>
    <row r="176" spans="1:11" ht="31.5" x14ac:dyDescent="0.25">
      <c r="A176" s="24">
        <v>4918</v>
      </c>
      <c r="B176" s="10" t="s">
        <v>422</v>
      </c>
      <c r="C176" s="19"/>
      <c r="D176" s="123"/>
      <c r="E176" s="294">
        <f>E98</f>
        <v>0</v>
      </c>
      <c r="F176" s="147" t="s">
        <v>435</v>
      </c>
      <c r="H176" s="3">
        <f>IF(ISNUMBER(SEARCH(#REF!,B183)),MAX($H$10:H175)+1,0)</f>
        <v>0</v>
      </c>
      <c r="I176" s="3" t="s">
        <v>436</v>
      </c>
      <c r="K176" s="3" t="str">
        <f>IFERROR(VLOOKUP(ROWS($K$12:K176),$H$12:$I$240,2,0),"")</f>
        <v/>
      </c>
    </row>
    <row r="177" spans="1:11" ht="31.5" x14ac:dyDescent="0.25">
      <c r="A177" s="24">
        <v>4919</v>
      </c>
      <c r="B177" s="10" t="s">
        <v>425</v>
      </c>
      <c r="C177" s="19"/>
      <c r="D177" s="123"/>
      <c r="E177" s="294">
        <f>E20</f>
        <v>0</v>
      </c>
      <c r="F177" s="147" t="s">
        <v>437</v>
      </c>
    </row>
    <row r="178" spans="1:11" ht="31.5" x14ac:dyDescent="0.25">
      <c r="A178" s="24">
        <v>4920</v>
      </c>
      <c r="B178" s="10" t="s">
        <v>438</v>
      </c>
      <c r="C178" s="19"/>
      <c r="D178" s="123"/>
      <c r="E178" s="293"/>
      <c r="F178" s="147" t="s">
        <v>439</v>
      </c>
    </row>
    <row r="179" spans="1:11" ht="31.5" x14ac:dyDescent="0.25">
      <c r="A179" s="24">
        <v>4921</v>
      </c>
      <c r="B179" s="10" t="s">
        <v>429</v>
      </c>
      <c r="C179" s="19"/>
      <c r="D179" s="123"/>
      <c r="E179" s="293"/>
      <c r="F179" s="147" t="s">
        <v>439</v>
      </c>
    </row>
    <row r="180" spans="1:11" ht="31.5" x14ac:dyDescent="0.25">
      <c r="A180" s="24">
        <v>4922</v>
      </c>
      <c r="B180" s="10" t="s">
        <v>431</v>
      </c>
      <c r="C180" s="19"/>
      <c r="D180" s="123"/>
      <c r="E180" s="294">
        <f>E87</f>
        <v>0</v>
      </c>
      <c r="F180" s="147" t="s">
        <v>440</v>
      </c>
      <c r="H180" s="3">
        <f>IF(ISNUMBER(SEARCH(#REF!,B187)),MAX($H$10:H176)+1,0)</f>
        <v>0</v>
      </c>
      <c r="I180" s="3" t="s">
        <v>441</v>
      </c>
      <c r="K180" s="3" t="str">
        <f>IFERROR(VLOOKUP(ROWS($K$12:K180),$H$12:$I$240,2,0),"")</f>
        <v/>
      </c>
    </row>
    <row r="181" spans="1:11" ht="31.5" x14ac:dyDescent="0.25">
      <c r="A181" s="24">
        <v>4923</v>
      </c>
      <c r="B181" s="10" t="s">
        <v>432</v>
      </c>
      <c r="C181" s="19"/>
      <c r="D181" s="123"/>
      <c r="E181" s="294">
        <f>E99</f>
        <v>0</v>
      </c>
      <c r="F181" s="147" t="s">
        <v>442</v>
      </c>
    </row>
    <row r="182" spans="1:11" ht="31.5" x14ac:dyDescent="0.25">
      <c r="A182" s="24">
        <v>4924</v>
      </c>
      <c r="B182" s="10" t="s">
        <v>434</v>
      </c>
      <c r="C182" s="19"/>
      <c r="D182" s="123"/>
      <c r="E182" s="294">
        <f>E100</f>
        <v>0</v>
      </c>
      <c r="F182" s="147" t="s">
        <v>443</v>
      </c>
    </row>
    <row r="183" spans="1:11" ht="31.5" x14ac:dyDescent="0.25">
      <c r="A183" s="24">
        <v>4925</v>
      </c>
      <c r="B183" s="10" t="s">
        <v>436</v>
      </c>
      <c r="C183" s="19"/>
      <c r="D183" s="123"/>
      <c r="E183" s="294">
        <f>E88</f>
        <v>0</v>
      </c>
      <c r="F183" s="147" t="s">
        <v>444</v>
      </c>
    </row>
    <row r="184" spans="1:11" ht="31.5" x14ac:dyDescent="0.25">
      <c r="A184" s="24">
        <v>4927</v>
      </c>
      <c r="B184" s="10" t="s">
        <v>445</v>
      </c>
      <c r="C184" s="19"/>
      <c r="D184" s="123"/>
      <c r="E184" s="293"/>
      <c r="F184" s="147" t="s">
        <v>439</v>
      </c>
      <c r="H184" s="3">
        <f>IF(ISNUMBER(SEARCH(#REF!,B191)),MAX($H$10:H180)+1,0)</f>
        <v>0</v>
      </c>
      <c r="I184" s="3" t="s">
        <v>446</v>
      </c>
      <c r="K184" s="3" t="str">
        <f>IFERROR(VLOOKUP(ROWS($K$12:K184),$H$12:$I$240,2,0),"")</f>
        <v/>
      </c>
    </row>
    <row r="185" spans="1:11" x14ac:dyDescent="0.25">
      <c r="A185" s="24">
        <v>4928</v>
      </c>
      <c r="B185" s="10" t="s">
        <v>447</v>
      </c>
      <c r="C185" s="19"/>
      <c r="D185" s="123"/>
      <c r="E185" s="293"/>
      <c r="F185" s="147" t="s">
        <v>358</v>
      </c>
      <c r="H185" s="3">
        <f>IF(ISNUMBER(SEARCH(#REF!,B192)),MAX($H$10:H184)+1,0)</f>
        <v>0</v>
      </c>
      <c r="I185" s="3" t="s">
        <v>448</v>
      </c>
      <c r="K185" s="3" t="str">
        <f>IFERROR(VLOOKUP(ROWS($K$12:K185),$H$12:$I$240,2,0),"")</f>
        <v/>
      </c>
    </row>
    <row r="186" spans="1:11" x14ac:dyDescent="0.25">
      <c r="A186" s="27">
        <v>4929</v>
      </c>
      <c r="B186" s="13" t="s">
        <v>449</v>
      </c>
      <c r="C186" s="19"/>
      <c r="D186" s="123"/>
      <c r="E186" s="294">
        <f>E52</f>
        <v>0</v>
      </c>
      <c r="F186" s="147" t="s">
        <v>450</v>
      </c>
      <c r="H186" s="3">
        <f>IF(ISNUMBER(SEARCH(#REF!,B193)),MAX($H$10:H185)+1,0)</f>
        <v>0</v>
      </c>
      <c r="I186" s="3" t="s">
        <v>451</v>
      </c>
      <c r="K186" s="3" t="str">
        <f>IFERROR(VLOOKUP(ROWS($K$12:K186),$H$12:$I$240,2,0),"")</f>
        <v/>
      </c>
    </row>
    <row r="187" spans="1:11" ht="32.25" thickBot="1" x14ac:dyDescent="0.3">
      <c r="A187" s="27">
        <v>4930</v>
      </c>
      <c r="B187" s="13" t="s">
        <v>441</v>
      </c>
      <c r="C187" s="287"/>
      <c r="D187" s="297"/>
      <c r="E187" s="299"/>
      <c r="F187" s="147" t="s">
        <v>439</v>
      </c>
      <c r="H187" s="3">
        <f>IF(ISNUMBER(SEARCH(#REF!,B194)),MAX($H$10:H186)+1,0)</f>
        <v>0</v>
      </c>
      <c r="I187" s="3" t="s">
        <v>452</v>
      </c>
      <c r="K187" s="3" t="str">
        <f>IFERROR(VLOOKUP(ROWS($K$12:K187),$H$12:$I$240,2,0),"")</f>
        <v/>
      </c>
    </row>
    <row r="188" spans="1:11" ht="16.5" thickBot="1" x14ac:dyDescent="0.3">
      <c r="A188" s="508" t="s">
        <v>453</v>
      </c>
      <c r="B188" s="509"/>
      <c r="C188" s="306"/>
      <c r="D188" s="307"/>
      <c r="E188" s="305">
        <f>SUM(E127:E187)</f>
        <v>0</v>
      </c>
      <c r="F188" s="147"/>
      <c r="H188" s="3">
        <f>IF(ISNUMBER(SEARCH(#REF!,B195)),MAX($H$10:H187)+1,0)</f>
        <v>0</v>
      </c>
      <c r="I188" s="3" t="s">
        <v>454</v>
      </c>
      <c r="K188" s="3" t="str">
        <f>IFERROR(VLOOKUP(ROWS($K$12:K188),$H$12:$I$240,2,0),"")</f>
        <v/>
      </c>
    </row>
    <row r="189" spans="1:11" ht="16.5" thickBot="1" x14ac:dyDescent="0.3">
      <c r="A189" s="24"/>
      <c r="B189" s="10"/>
      <c r="C189" s="10"/>
      <c r="D189" s="10"/>
      <c r="E189" s="246"/>
      <c r="F189" s="147"/>
      <c r="H189" s="3">
        <f>IF(ISNUMBER(SEARCH(#REF!,B196)),MAX($H$10:H188)+1,0)</f>
        <v>0</v>
      </c>
      <c r="I189" s="3" t="s">
        <v>455</v>
      </c>
      <c r="K189" s="3" t="str">
        <f>IFERROR(VLOOKUP(ROWS($K$12:K189),$H$12:$I$240,2,0),"")</f>
        <v/>
      </c>
    </row>
    <row r="190" spans="1:11" ht="16.5" thickBot="1" x14ac:dyDescent="0.3">
      <c r="A190" s="502" t="s">
        <v>456</v>
      </c>
      <c r="B190" s="505"/>
      <c r="C190" s="505"/>
      <c r="D190" s="505"/>
      <c r="E190" s="510"/>
      <c r="F190" s="147"/>
    </row>
    <row r="191" spans="1:11" x14ac:dyDescent="0.25">
      <c r="A191" s="28">
        <v>5010</v>
      </c>
      <c r="B191" s="14" t="s">
        <v>446</v>
      </c>
      <c r="C191" s="286"/>
      <c r="D191" s="291"/>
      <c r="E191" s="300"/>
      <c r="F191" s="147" t="s">
        <v>457</v>
      </c>
      <c r="H191" s="3">
        <f>IF(ISNUMBER(SEARCH(#REF!,B198)),MAX($H$10:H189)+1,0)</f>
        <v>0</v>
      </c>
      <c r="I191" s="3" t="s">
        <v>458</v>
      </c>
      <c r="K191" s="3" t="str">
        <f>IFERROR(VLOOKUP(ROWS($K$12:K191),$H$12:$I$240,2,0),"")</f>
        <v/>
      </c>
    </row>
    <row r="192" spans="1:11" ht="17.45" customHeight="1" x14ac:dyDescent="0.25">
      <c r="A192" s="24">
        <v>5030</v>
      </c>
      <c r="B192" s="10" t="s">
        <v>459</v>
      </c>
      <c r="C192" s="19"/>
      <c r="D192" s="123"/>
      <c r="E192" s="293"/>
      <c r="F192" s="147" t="s">
        <v>460</v>
      </c>
      <c r="H192" s="3">
        <f>IF(ISNUMBER(SEARCH(#REF!,B200)),MAX($H$10:H191)+1,0)</f>
        <v>0</v>
      </c>
      <c r="I192" s="3" t="s">
        <v>461</v>
      </c>
      <c r="K192" s="3" t="str">
        <f>IFERROR(VLOOKUP(ROWS($K$12:K192),$H$12:$I$240,2,0),"")</f>
        <v/>
      </c>
    </row>
    <row r="193" spans="1:11" x14ac:dyDescent="0.25">
      <c r="A193" s="24">
        <v>5110</v>
      </c>
      <c r="B193" s="10" t="s">
        <v>451</v>
      </c>
      <c r="C193" s="19"/>
      <c r="D193" s="123"/>
      <c r="E193" s="293"/>
      <c r="F193" s="147" t="s">
        <v>457</v>
      </c>
      <c r="H193" s="3">
        <f>IF(ISNUMBER(SEARCH(#REF!,B201)),MAX($H$10:H192)+1,0)</f>
        <v>0</v>
      </c>
      <c r="I193" s="3" t="s">
        <v>462</v>
      </c>
      <c r="K193" s="3" t="str">
        <f>IFERROR(VLOOKUP(ROWS($K$12:K193),$H$12:$I$240,2,0),"")</f>
        <v/>
      </c>
    </row>
    <row r="194" spans="1:11" ht="17.45" customHeight="1" x14ac:dyDescent="0.25">
      <c r="A194" s="24">
        <v>5112</v>
      </c>
      <c r="B194" s="10" t="s">
        <v>463</v>
      </c>
      <c r="C194" s="19"/>
      <c r="D194" s="123"/>
      <c r="E194" s="293"/>
      <c r="F194" s="147" t="s">
        <v>460</v>
      </c>
      <c r="H194" s="3">
        <f>IF(ISNUMBER(SEARCH(#REF!,B203)),MAX($H$10:H193)+1,0)</f>
        <v>0</v>
      </c>
      <c r="I194" s="3" t="s">
        <v>464</v>
      </c>
      <c r="K194" s="3" t="str">
        <f>IFERROR(VLOOKUP(ROWS($K$12:K194),$H$12:$I$240,2,0),"")</f>
        <v/>
      </c>
    </row>
    <row r="195" spans="1:11" x14ac:dyDescent="0.25">
      <c r="A195" s="24">
        <v>5150</v>
      </c>
      <c r="B195" s="10" t="s">
        <v>454</v>
      </c>
      <c r="C195" s="19"/>
      <c r="D195" s="123"/>
      <c r="E195" s="293"/>
      <c r="F195" s="147" t="s">
        <v>358</v>
      </c>
      <c r="H195" s="3">
        <f>IF(ISNUMBER(SEARCH(#REF!,B204)),MAX($H$10:H194)+1,0)</f>
        <v>0</v>
      </c>
      <c r="I195" s="3" t="s">
        <v>465</v>
      </c>
      <c r="K195" s="3" t="str">
        <f>IFERROR(VLOOKUP(ROWS($K$12:K195),$H$12:$I$240,2,0),"")</f>
        <v/>
      </c>
    </row>
    <row r="196" spans="1:11" x14ac:dyDescent="0.25">
      <c r="A196" s="24">
        <v>5170</v>
      </c>
      <c r="B196" s="10" t="s">
        <v>455</v>
      </c>
      <c r="C196" s="19"/>
      <c r="D196" s="123"/>
      <c r="E196" s="293"/>
      <c r="F196" s="147" t="s">
        <v>358</v>
      </c>
      <c r="H196" s="3">
        <f>IF(ISNUMBER(SEARCH(#REF!,B205)),MAX($H$10:H195)+1,0)</f>
        <v>0</v>
      </c>
      <c r="I196" s="3" t="s">
        <v>466</v>
      </c>
      <c r="K196" s="3" t="str">
        <f>IFERROR(VLOOKUP(ROWS($K$12:K196),$H$12:$I$240,2,0),"")</f>
        <v/>
      </c>
    </row>
    <row r="197" spans="1:11" ht="31.5" x14ac:dyDescent="0.25">
      <c r="A197" s="24">
        <v>5175</v>
      </c>
      <c r="B197" s="10" t="s">
        <v>467</v>
      </c>
      <c r="C197" s="19"/>
      <c r="D197" s="123"/>
      <c r="E197" s="293"/>
      <c r="F197" s="147" t="s">
        <v>358</v>
      </c>
      <c r="H197" s="3">
        <f>IF(ISNUMBER(SEARCH(#REF!,B206)),MAX($H$10:H196)+1,0)</f>
        <v>0</v>
      </c>
      <c r="I197" s="3" t="s">
        <v>468</v>
      </c>
      <c r="K197" s="3" t="str">
        <f>IFERROR(VLOOKUP(ROWS($K$12:K197),$H$12:$I$240,2,0),"")</f>
        <v/>
      </c>
    </row>
    <row r="198" spans="1:11" ht="31.5" x14ac:dyDescent="0.25">
      <c r="A198" s="24">
        <v>5310</v>
      </c>
      <c r="B198" s="10" t="s">
        <v>458</v>
      </c>
      <c r="C198" s="19"/>
      <c r="D198" s="123"/>
      <c r="E198" s="293"/>
      <c r="F198" s="147" t="s">
        <v>358</v>
      </c>
      <c r="H198" s="3">
        <f>IF(ISNUMBER(SEARCH(#REF!,B207)),MAX($H$10:H197)+1,0)</f>
        <v>0</v>
      </c>
      <c r="I198" s="3" t="s">
        <v>469</v>
      </c>
      <c r="K198" s="3" t="str">
        <f>IFERROR(VLOOKUP(ROWS($K$12:K198),$H$12:$I$240,2,0),"")</f>
        <v/>
      </c>
    </row>
    <row r="199" spans="1:11" ht="31.5" x14ac:dyDescent="0.25">
      <c r="A199" s="24">
        <v>5315</v>
      </c>
      <c r="B199" s="10" t="s">
        <v>470</v>
      </c>
      <c r="C199" s="19"/>
      <c r="D199" s="123"/>
      <c r="E199" s="294">
        <f>E37</f>
        <v>0</v>
      </c>
      <c r="F199" s="147" t="s">
        <v>471</v>
      </c>
      <c r="K199" s="3" t="str">
        <f>IFERROR(VLOOKUP(ROWS($K$12:K199),$H$12:$I$240,2,0),"")</f>
        <v/>
      </c>
    </row>
    <row r="200" spans="1:11" x14ac:dyDescent="0.25">
      <c r="A200" s="24">
        <v>5316</v>
      </c>
      <c r="B200" s="10" t="s">
        <v>472</v>
      </c>
      <c r="C200" s="19"/>
      <c r="D200" s="123"/>
      <c r="E200" s="294">
        <f>E39</f>
        <v>0</v>
      </c>
      <c r="F200" s="147" t="s">
        <v>473</v>
      </c>
      <c r="H200" s="3">
        <f>IF(ISNUMBER(SEARCH(#REF!,B209)),MAX($H$10:H198)+1,0)</f>
        <v>0</v>
      </c>
      <c r="I200" s="3" t="s">
        <v>474</v>
      </c>
    </row>
    <row r="201" spans="1:11" ht="31.5" x14ac:dyDescent="0.25">
      <c r="A201" s="24">
        <v>5350</v>
      </c>
      <c r="B201" s="10" t="s">
        <v>462</v>
      </c>
      <c r="C201" s="19"/>
      <c r="D201" s="123"/>
      <c r="E201" s="293"/>
      <c r="F201" s="147" t="s">
        <v>358</v>
      </c>
      <c r="K201" s="3" t="str">
        <f>IFERROR(VLOOKUP(ROWS($K$12:K201),$H$12:$I$240,2,0),"")</f>
        <v/>
      </c>
    </row>
    <row r="202" spans="1:11" x14ac:dyDescent="0.25">
      <c r="A202" s="24">
        <v>5400</v>
      </c>
      <c r="B202" s="10" t="s">
        <v>475</v>
      </c>
      <c r="C202" s="19"/>
      <c r="D202" s="123"/>
      <c r="E202" s="293"/>
      <c r="F202" s="147" t="s">
        <v>358</v>
      </c>
      <c r="H202" s="3">
        <f>IF(ISNUMBER(SEARCH(#REF!,B211)),MAX($H$10:H200)+1,0)</f>
        <v>0</v>
      </c>
      <c r="I202" s="3" t="s">
        <v>476</v>
      </c>
    </row>
    <row r="203" spans="1:11" x14ac:dyDescent="0.25">
      <c r="A203" s="24">
        <v>5450</v>
      </c>
      <c r="B203" s="10" t="s">
        <v>477</v>
      </c>
      <c r="C203" s="19"/>
      <c r="D203" s="123"/>
      <c r="E203" s="293"/>
      <c r="F203" s="147" t="s">
        <v>358</v>
      </c>
      <c r="H203" s="3">
        <f>IF(ISNUMBER(SEARCH(#REF!,B212)),MAX($H$10:H202)+1,0)</f>
        <v>0</v>
      </c>
      <c r="I203" s="3" t="s">
        <v>478</v>
      </c>
      <c r="K203" s="3" t="str">
        <f>IFERROR(VLOOKUP(ROWS($K$12:K203),$H$12:$I$240,2,0),"")</f>
        <v/>
      </c>
    </row>
    <row r="204" spans="1:11" x14ac:dyDescent="0.25">
      <c r="A204" s="24">
        <v>5510</v>
      </c>
      <c r="B204" s="10" t="s">
        <v>465</v>
      </c>
      <c r="C204" s="19"/>
      <c r="D204" s="123"/>
      <c r="E204" s="293"/>
      <c r="F204" s="147" t="s">
        <v>358</v>
      </c>
      <c r="K204" s="3" t="str">
        <f>IFERROR(VLOOKUP(ROWS($K$12:K204),$H$12:$I$240,2,0),"")</f>
        <v/>
      </c>
    </row>
    <row r="205" spans="1:11" x14ac:dyDescent="0.25">
      <c r="A205" s="24">
        <v>5550</v>
      </c>
      <c r="B205" s="10" t="s">
        <v>466</v>
      </c>
      <c r="C205" s="19"/>
      <c r="D205" s="123"/>
      <c r="E205" s="293"/>
      <c r="F205" s="147" t="s">
        <v>358</v>
      </c>
    </row>
    <row r="206" spans="1:11" ht="31.5" x14ac:dyDescent="0.25">
      <c r="A206" s="24">
        <v>5551</v>
      </c>
      <c r="B206" s="10" t="s">
        <v>468</v>
      </c>
      <c r="C206" s="19"/>
      <c r="D206" s="123"/>
      <c r="E206" s="294">
        <f>E38</f>
        <v>0</v>
      </c>
      <c r="F206" s="147" t="s">
        <v>479</v>
      </c>
    </row>
    <row r="207" spans="1:11" x14ac:dyDescent="0.25">
      <c r="A207" s="24">
        <v>5552</v>
      </c>
      <c r="B207" s="10" t="s">
        <v>469</v>
      </c>
      <c r="C207" s="19"/>
      <c r="D207" s="123"/>
      <c r="E207" s="293"/>
      <c r="F207" s="147" t="s">
        <v>358</v>
      </c>
      <c r="H207" s="3">
        <f>IF(ISNUMBER(SEARCH(#REF!,B216)),MAX($H$10:H203)+1,0)</f>
        <v>0</v>
      </c>
      <c r="I207" s="3" t="s">
        <v>480</v>
      </c>
    </row>
    <row r="208" spans="1:11" ht="31.5" x14ac:dyDescent="0.25">
      <c r="A208" s="24">
        <v>5553</v>
      </c>
      <c r="B208" s="10" t="s">
        <v>481</v>
      </c>
      <c r="C208" s="19"/>
      <c r="D208" s="123"/>
      <c r="E208" s="293"/>
      <c r="F208" s="147" t="s">
        <v>482</v>
      </c>
      <c r="H208" s="3">
        <f>IF(ISNUMBER(SEARCH(#REF!,B217)),MAX($H$10:H207)+1,0)</f>
        <v>0</v>
      </c>
      <c r="I208" s="3" t="s">
        <v>483</v>
      </c>
      <c r="K208" s="3" t="str">
        <f>IFERROR(VLOOKUP(ROWS($K$12:K208),$H$12:$I$240,2,0),"")</f>
        <v/>
      </c>
    </row>
    <row r="209" spans="1:11" x14ac:dyDescent="0.25">
      <c r="A209" s="24">
        <v>5610</v>
      </c>
      <c r="B209" s="10" t="s">
        <v>484</v>
      </c>
      <c r="C209" s="19"/>
      <c r="D209" s="123"/>
      <c r="E209" s="293"/>
      <c r="F209" s="147" t="s">
        <v>358</v>
      </c>
      <c r="H209" s="3">
        <f>IF(ISNUMBER(SEARCH(#REF!,B218)),MAX($H$10:H208)+1,0)</f>
        <v>0</v>
      </c>
      <c r="I209" s="3" t="s">
        <v>485</v>
      </c>
      <c r="K209" s="3" t="str">
        <f>IFERROR(VLOOKUP(ROWS($K$12:K209),$H$12:$I$240,2,0),"")</f>
        <v/>
      </c>
    </row>
    <row r="210" spans="1:11" x14ac:dyDescent="0.25">
      <c r="A210" s="24">
        <v>5611</v>
      </c>
      <c r="B210" s="10" t="s">
        <v>486</v>
      </c>
      <c r="C210" s="19"/>
      <c r="D210" s="123"/>
      <c r="E210" s="293"/>
      <c r="F210" s="147" t="s">
        <v>358</v>
      </c>
      <c r="H210" s="3">
        <f>IF(ISNUMBER(SEARCH(#REF!,B219)),MAX($H$10:H209)+1,0)</f>
        <v>0</v>
      </c>
      <c r="I210" s="3" t="s">
        <v>487</v>
      </c>
      <c r="K210" s="3" t="str">
        <f>IFERROR(VLOOKUP(ROWS($K$12:K210),$H$12:$I$240,2,0),"")</f>
        <v/>
      </c>
    </row>
    <row r="211" spans="1:11" ht="31.5" x14ac:dyDescent="0.25">
      <c r="A211" s="24">
        <v>5700</v>
      </c>
      <c r="B211" s="10" t="s">
        <v>476</v>
      </c>
      <c r="C211" s="19"/>
      <c r="D211" s="123"/>
      <c r="E211" s="293"/>
      <c r="F211" s="147" t="s">
        <v>358</v>
      </c>
      <c r="H211" s="3">
        <f>IF(ISNUMBER(SEARCH(#REF!,B220)),MAX($H$10:H210)+1,0)</f>
        <v>0</v>
      </c>
      <c r="I211" s="3" t="s">
        <v>488</v>
      </c>
      <c r="K211" s="3" t="str">
        <f>IFERROR(VLOOKUP(ROWS($K$12:K211),$H$12:$I$240,2,0),"")</f>
        <v/>
      </c>
    </row>
    <row r="212" spans="1:11" ht="32.25" thickBot="1" x14ac:dyDescent="0.3">
      <c r="A212" s="27">
        <v>5800</v>
      </c>
      <c r="B212" s="13" t="s">
        <v>478</v>
      </c>
      <c r="C212" s="287"/>
      <c r="D212" s="297"/>
      <c r="E212" s="299"/>
      <c r="F212" s="147" t="s">
        <v>358</v>
      </c>
      <c r="H212" s="3">
        <f>IF(ISNUMBER(SEARCH(#REF!,B221)),MAX($H$10:H211)+1,0)</f>
        <v>0</v>
      </c>
      <c r="I212" s="3" t="s">
        <v>489</v>
      </c>
      <c r="K212" s="3" t="str">
        <f>IFERROR(VLOOKUP(ROWS($K$12:K212),$H$12:$I$240,2,0),"")</f>
        <v/>
      </c>
    </row>
    <row r="213" spans="1:11" ht="16.5" thickBot="1" x14ac:dyDescent="0.3">
      <c r="A213" s="508" t="s">
        <v>490</v>
      </c>
      <c r="B213" s="509"/>
      <c r="C213" s="306"/>
      <c r="D213" s="307"/>
      <c r="E213" s="305">
        <f>SUM(E191:E212)</f>
        <v>0</v>
      </c>
      <c r="F213" s="147"/>
      <c r="H213" s="3">
        <f>IF(ISNUMBER(SEARCH(#REF!,B222)),MAX($H$10:H212)+1,0)</f>
        <v>0</v>
      </c>
      <c r="I213" s="3" t="s">
        <v>491</v>
      </c>
      <c r="K213" s="3" t="str">
        <f>IFERROR(VLOOKUP(ROWS($K$12:K213),$H$12:$I$240,2,0),"")</f>
        <v/>
      </c>
    </row>
    <row r="214" spans="1:11" ht="16.5" thickBot="1" x14ac:dyDescent="0.3">
      <c r="A214" s="24"/>
      <c r="B214" s="10"/>
      <c r="C214" s="10"/>
      <c r="D214" s="10"/>
      <c r="E214" s="246"/>
      <c r="F214" s="147"/>
      <c r="H214" s="3">
        <f>IF(ISNUMBER(SEARCH(#REF!,B223)),MAX($H$10:H213)+1,0)</f>
        <v>0</v>
      </c>
      <c r="I214" s="3" t="s">
        <v>492</v>
      </c>
      <c r="K214" s="3" t="str">
        <f>IFERROR(VLOOKUP(ROWS($K$12:K214),$H$12:$I$240,2,0),"")</f>
        <v/>
      </c>
    </row>
    <row r="215" spans="1:11" ht="16.5" thickBot="1" x14ac:dyDescent="0.3">
      <c r="A215" s="502" t="s">
        <v>493</v>
      </c>
      <c r="B215" s="505"/>
      <c r="C215" s="505"/>
      <c r="D215" s="505"/>
      <c r="E215" s="510"/>
      <c r="F215" s="147"/>
      <c r="H215" s="3">
        <f>IF(ISNUMBER(SEARCH(#REF!,B224)),MAX($H$10:H214)+1,0)</f>
        <v>0</v>
      </c>
      <c r="I215" s="3" t="s">
        <v>494</v>
      </c>
      <c r="K215" s="3" t="str">
        <f>IFERROR(VLOOKUP(ROWS($K$12:K215),$H$12:$I$240,2,0),"")</f>
        <v/>
      </c>
    </row>
    <row r="216" spans="1:11" ht="31.5" x14ac:dyDescent="0.25">
      <c r="A216" s="28">
        <v>6010</v>
      </c>
      <c r="B216" s="14" t="s">
        <v>480</v>
      </c>
      <c r="C216" s="286"/>
      <c r="D216" s="291"/>
      <c r="E216" s="300"/>
      <c r="F216" s="147" t="s">
        <v>495</v>
      </c>
      <c r="H216" s="3">
        <f>IF(ISNUMBER(SEARCH(#REF!,B225)),MAX($H$10:H215)+1,0)</f>
        <v>0</v>
      </c>
      <c r="I216" s="3" t="s">
        <v>496</v>
      </c>
      <c r="K216" s="3" t="str">
        <f>IFERROR(VLOOKUP(ROWS($K$12:K216),$H$12:$I$240,2,0),"")</f>
        <v/>
      </c>
    </row>
    <row r="217" spans="1:11" ht="16.899999999999999" customHeight="1" x14ac:dyDescent="0.25">
      <c r="A217" s="24">
        <v>6050</v>
      </c>
      <c r="B217" s="10" t="s">
        <v>497</v>
      </c>
      <c r="C217" s="19"/>
      <c r="D217" s="123"/>
      <c r="E217" s="293"/>
      <c r="F217" s="147" t="s">
        <v>460</v>
      </c>
      <c r="H217" s="3">
        <f>IF(ISNUMBER(SEARCH(#REF!,B226)),MAX($H$10:H216)+1,0)</f>
        <v>0</v>
      </c>
      <c r="I217" s="3" t="s">
        <v>498</v>
      </c>
      <c r="K217" s="3" t="str">
        <f>IFERROR(VLOOKUP(ROWS($K$12:K217),$H$12:$I$240,2,0),"")</f>
        <v/>
      </c>
    </row>
    <row r="218" spans="1:11" x14ac:dyDescent="0.25">
      <c r="A218" s="24">
        <v>6100</v>
      </c>
      <c r="B218" s="10" t="s">
        <v>485</v>
      </c>
      <c r="C218" s="19"/>
      <c r="D218" s="123"/>
      <c r="E218" s="293"/>
      <c r="F218" s="147" t="s">
        <v>358</v>
      </c>
      <c r="H218" s="3">
        <f>IF(ISNUMBER(SEARCH(#REF!,B227)),MAX($H$10:H217)+1,0)</f>
        <v>0</v>
      </c>
      <c r="I218" s="3" t="s">
        <v>499</v>
      </c>
      <c r="K218" s="3" t="str">
        <f>IFERROR(VLOOKUP(ROWS($K$12:K218),$H$12:$I$240,2,0),"")</f>
        <v/>
      </c>
    </row>
    <row r="219" spans="1:11" ht="31.5" x14ac:dyDescent="0.25">
      <c r="A219" s="24">
        <v>6150</v>
      </c>
      <c r="B219" s="10" t="s">
        <v>487</v>
      </c>
      <c r="C219" s="19"/>
      <c r="D219" s="123"/>
      <c r="E219" s="293"/>
      <c r="F219" s="147" t="s">
        <v>358</v>
      </c>
      <c r="H219" s="3">
        <f>IF(ISNUMBER(SEARCH(#REF!,B228)),MAX($H$10:H218)+1,0)</f>
        <v>0</v>
      </c>
      <c r="I219" s="3" t="s">
        <v>500</v>
      </c>
      <c r="K219" s="3" t="str">
        <f>IFERROR(VLOOKUP(ROWS($K$12:K219),$H$12:$I$240,2,0),"")</f>
        <v/>
      </c>
    </row>
    <row r="220" spans="1:11" x14ac:dyDescent="0.25">
      <c r="A220" s="24">
        <v>6210</v>
      </c>
      <c r="B220" s="10" t="s">
        <v>488</v>
      </c>
      <c r="C220" s="19"/>
      <c r="D220" s="123"/>
      <c r="E220" s="293"/>
      <c r="F220" s="147" t="s">
        <v>358</v>
      </c>
      <c r="H220" s="3">
        <f>IF(ISNUMBER(SEARCH(#REF!,B229)),MAX($H$10:H219)+1,0)</f>
        <v>0</v>
      </c>
      <c r="I220" s="3" t="s">
        <v>501</v>
      </c>
      <c r="K220" s="3" t="str">
        <f>IFERROR(VLOOKUP(ROWS($K$12:K220),$H$12:$I$240,2,0),"")</f>
        <v/>
      </c>
    </row>
    <row r="221" spans="1:11" x14ac:dyDescent="0.25">
      <c r="A221" s="24">
        <v>6250</v>
      </c>
      <c r="B221" s="10" t="s">
        <v>489</v>
      </c>
      <c r="C221" s="19"/>
      <c r="D221" s="123"/>
      <c r="E221" s="293"/>
      <c r="F221" s="147" t="s">
        <v>358</v>
      </c>
      <c r="H221" s="3">
        <f>IF(ISNUMBER(SEARCH(#REF!,B230)),MAX($H$10:H220)+1,0)</f>
        <v>0</v>
      </c>
      <c r="I221" s="3" t="s">
        <v>502</v>
      </c>
      <c r="K221" s="3" t="str">
        <f>IFERROR(VLOOKUP(ROWS($K$12:K221),$H$12:$I$240,2,0),"")</f>
        <v/>
      </c>
    </row>
    <row r="222" spans="1:11" x14ac:dyDescent="0.25">
      <c r="A222" s="24">
        <v>6300</v>
      </c>
      <c r="B222" s="10" t="s">
        <v>491</v>
      </c>
      <c r="C222" s="19"/>
      <c r="D222" s="123"/>
      <c r="E222" s="293"/>
      <c r="F222" s="147" t="s">
        <v>358</v>
      </c>
      <c r="H222" s="3">
        <f>IF(ISNUMBER(SEARCH(#REF!,B231)),MAX($H$10:H221)+1,0)</f>
        <v>0</v>
      </c>
      <c r="I222" s="3" t="s">
        <v>503</v>
      </c>
      <c r="K222" s="3" t="str">
        <f>IFERROR(VLOOKUP(ROWS($K$12:K222),$H$12:$I$240,2,0),"")</f>
        <v/>
      </c>
    </row>
    <row r="223" spans="1:11" ht="47.25" x14ac:dyDescent="0.25">
      <c r="A223" s="24">
        <v>6350</v>
      </c>
      <c r="B223" s="10" t="s">
        <v>492</v>
      </c>
      <c r="C223" s="19"/>
      <c r="D223" s="123"/>
      <c r="E223" s="293"/>
      <c r="F223" s="147" t="s">
        <v>504</v>
      </c>
      <c r="H223" s="3">
        <f>IF(ISNUMBER(SEARCH(#REF!,B232)),MAX($H$10:H222)+1,0)</f>
        <v>0</v>
      </c>
      <c r="I223" s="3" t="s">
        <v>505</v>
      </c>
      <c r="K223" s="3" t="str">
        <f>IFERROR(VLOOKUP(ROWS($K$12:K223),$H$12:$I$240,2,0),"")</f>
        <v/>
      </c>
    </row>
    <row r="224" spans="1:11" ht="47.25" x14ac:dyDescent="0.25">
      <c r="A224" s="24">
        <v>6355</v>
      </c>
      <c r="B224" s="10" t="s">
        <v>506</v>
      </c>
      <c r="C224" s="19"/>
      <c r="D224" s="123"/>
      <c r="E224" s="293"/>
      <c r="F224" s="147" t="s">
        <v>507</v>
      </c>
      <c r="H224" s="3">
        <f>IF(ISNUMBER(SEARCH(#REF!,B233)),MAX($H$10:H223)+1,0)</f>
        <v>0</v>
      </c>
      <c r="I224" s="3" t="s">
        <v>508</v>
      </c>
      <c r="K224" s="3" t="str">
        <f>IFERROR(VLOOKUP(ROWS($K$12:K224),$H$12:$I$240,2,0),"")</f>
        <v/>
      </c>
    </row>
    <row r="225" spans="1:11" x14ac:dyDescent="0.25">
      <c r="A225" s="24">
        <v>6400</v>
      </c>
      <c r="B225" s="10" t="s">
        <v>496</v>
      </c>
      <c r="C225" s="19"/>
      <c r="D225" s="123"/>
      <c r="E225" s="293"/>
      <c r="F225" s="147" t="s">
        <v>358</v>
      </c>
      <c r="H225" s="3">
        <f>IF(ISNUMBER(SEARCH(#REF!,B234)),MAX($H$10:H224)+1,0)</f>
        <v>0</v>
      </c>
      <c r="I225" s="3" t="s">
        <v>509</v>
      </c>
      <c r="K225" s="3" t="str">
        <f>IFERROR(VLOOKUP(ROWS($K$12:K225),$H$12:$I$240,2,0),"")</f>
        <v/>
      </c>
    </row>
    <row r="226" spans="1:11" x14ac:dyDescent="0.25">
      <c r="A226" s="24">
        <v>6450</v>
      </c>
      <c r="B226" s="10" t="s">
        <v>498</v>
      </c>
      <c r="C226" s="19"/>
      <c r="D226" s="123"/>
      <c r="E226" s="293"/>
      <c r="F226" s="147" t="s">
        <v>358</v>
      </c>
      <c r="H226" s="3">
        <f>IF(ISNUMBER(SEARCH(#REF!,B235)),MAX($H$10:H225)+1,0)</f>
        <v>0</v>
      </c>
      <c r="I226" s="3" t="s">
        <v>510</v>
      </c>
      <c r="K226" s="3" t="str">
        <f>IFERROR(VLOOKUP(ROWS($K$12:K226),$H$12:$I$240,2,0),"")</f>
        <v/>
      </c>
    </row>
    <row r="227" spans="1:11" x14ac:dyDescent="0.25">
      <c r="A227" s="24">
        <v>6500</v>
      </c>
      <c r="B227" s="10" t="s">
        <v>499</v>
      </c>
      <c r="C227" s="19"/>
      <c r="D227" s="123"/>
      <c r="E227" s="293"/>
      <c r="F227" s="147" t="s">
        <v>358</v>
      </c>
      <c r="H227" s="3">
        <f>IF(ISNUMBER(SEARCH(#REF!,B236)),MAX($H$10:H226)+1,0)</f>
        <v>0</v>
      </c>
      <c r="I227" s="3" t="s">
        <v>511</v>
      </c>
      <c r="K227" s="3" t="str">
        <f>IFERROR(VLOOKUP(ROWS($K$12:K227),$H$12:$I$240,2,0),"")</f>
        <v/>
      </c>
    </row>
    <row r="228" spans="1:11" x14ac:dyDescent="0.25">
      <c r="A228" s="24">
        <v>6600</v>
      </c>
      <c r="B228" s="10" t="s">
        <v>500</v>
      </c>
      <c r="C228" s="19"/>
      <c r="D228" s="123"/>
      <c r="E228" s="293"/>
      <c r="F228" s="147" t="s">
        <v>358</v>
      </c>
      <c r="H228" s="3">
        <f>IF(ISNUMBER(SEARCH(#REF!,B237)),MAX($H$10:H227)+1,0)</f>
        <v>0</v>
      </c>
      <c r="I228" s="3" t="s">
        <v>512</v>
      </c>
      <c r="K228" s="3" t="str">
        <f>IFERROR(VLOOKUP(ROWS($K$12:K228),$H$12:$I$240,2,0),"")</f>
        <v/>
      </c>
    </row>
    <row r="229" spans="1:11" x14ac:dyDescent="0.25">
      <c r="A229" s="24">
        <v>6650</v>
      </c>
      <c r="B229" s="10" t="s">
        <v>501</v>
      </c>
      <c r="C229" s="19"/>
      <c r="D229" s="123"/>
      <c r="E229" s="293"/>
      <c r="F229" s="147" t="s">
        <v>358</v>
      </c>
      <c r="K229" s="3" t="str">
        <f>IFERROR(VLOOKUP(ROWS($K$12:K229),$H$12:$I$240,2,0),"")</f>
        <v/>
      </c>
    </row>
    <row r="230" spans="1:11" ht="31.5" x14ac:dyDescent="0.25">
      <c r="A230" s="24">
        <v>6700</v>
      </c>
      <c r="B230" s="10" t="s">
        <v>502</v>
      </c>
      <c r="C230" s="19"/>
      <c r="D230" s="123"/>
      <c r="E230" s="293"/>
      <c r="F230" s="147" t="s">
        <v>513</v>
      </c>
      <c r="H230" s="3">
        <f>IF(ISNUMBER(SEARCH(#REF!,B239)),MAX($H$10:H228)+1,0)</f>
        <v>0</v>
      </c>
      <c r="I230" s="3" t="s">
        <v>514</v>
      </c>
    </row>
    <row r="231" spans="1:11" ht="31.5" x14ac:dyDescent="0.25">
      <c r="A231" s="24">
        <v>6730</v>
      </c>
      <c r="B231" s="10" t="s">
        <v>503</v>
      </c>
      <c r="C231" s="19"/>
      <c r="D231" s="123"/>
      <c r="E231" s="293"/>
      <c r="F231" s="147" t="s">
        <v>515</v>
      </c>
      <c r="K231" s="3" t="str">
        <f>IFERROR(VLOOKUP(ROWS($K$12:K231),$H$12:$I$240,2,0),"")</f>
        <v/>
      </c>
    </row>
    <row r="232" spans="1:11" ht="31.5" x14ac:dyDescent="0.25">
      <c r="A232" s="24">
        <v>6731</v>
      </c>
      <c r="B232" s="10" t="s">
        <v>505</v>
      </c>
      <c r="C232" s="19"/>
      <c r="D232" s="123"/>
      <c r="E232" s="293"/>
      <c r="F232" s="147" t="s">
        <v>358</v>
      </c>
    </row>
    <row r="233" spans="1:11" x14ac:dyDescent="0.25">
      <c r="A233" s="24">
        <v>6750</v>
      </c>
      <c r="B233" s="10" t="s">
        <v>508</v>
      </c>
      <c r="C233" s="19"/>
      <c r="D233" s="123"/>
      <c r="E233" s="293"/>
      <c r="F233" s="147" t="s">
        <v>358</v>
      </c>
    </row>
    <row r="234" spans="1:11" x14ac:dyDescent="0.25">
      <c r="A234" s="24">
        <v>6755</v>
      </c>
      <c r="B234" s="10" t="s">
        <v>509</v>
      </c>
      <c r="C234" s="19"/>
      <c r="D234" s="123"/>
      <c r="E234" s="293"/>
      <c r="F234" s="147" t="s">
        <v>358</v>
      </c>
      <c r="H234" s="3">
        <f>IF(ISNUMBER(SEARCH(#REF!,B243)),MAX($H$10:H230)+1,0)</f>
        <v>0</v>
      </c>
      <c r="I234" s="3" t="s">
        <v>516</v>
      </c>
    </row>
    <row r="235" spans="1:11" x14ac:dyDescent="0.25">
      <c r="A235" s="24">
        <v>6780</v>
      </c>
      <c r="B235" s="10" t="s">
        <v>510</v>
      </c>
      <c r="C235" s="19"/>
      <c r="D235" s="123"/>
      <c r="E235" s="293"/>
      <c r="F235" s="147" t="s">
        <v>358</v>
      </c>
      <c r="H235" s="3">
        <f>IF(ISNUMBER(SEARCH(#REF!,B244)),MAX($H$10:H234)+1,0)</f>
        <v>0</v>
      </c>
      <c r="I235" s="3" t="s">
        <v>517</v>
      </c>
      <c r="K235" s="3" t="str">
        <f>IFERROR(VLOOKUP(ROWS($K$12:K235),$H$12:$I$240,2,0),"")</f>
        <v/>
      </c>
    </row>
    <row r="236" spans="1:11" ht="31.5" x14ac:dyDescent="0.25">
      <c r="A236" s="24">
        <v>6800</v>
      </c>
      <c r="B236" s="10" t="s">
        <v>511</v>
      </c>
      <c r="C236" s="19"/>
      <c r="D236" s="123"/>
      <c r="E236" s="293"/>
      <c r="F236" s="147" t="s">
        <v>518</v>
      </c>
      <c r="H236" s="3">
        <f>IF(ISNUMBER(SEARCH(#REF!,B245)),MAX($H$10:H235)+1,0)</f>
        <v>0</v>
      </c>
      <c r="I236" s="3" t="s">
        <v>519</v>
      </c>
      <c r="K236" s="3" t="str">
        <f>IFERROR(VLOOKUP(ROWS($K$12:K236),$H$12:$I$240,2,0),"")</f>
        <v/>
      </c>
    </row>
    <row r="237" spans="1:11" x14ac:dyDescent="0.25">
      <c r="A237" s="24">
        <v>6830</v>
      </c>
      <c r="B237" s="10" t="s">
        <v>512</v>
      </c>
      <c r="C237" s="19"/>
      <c r="D237" s="123"/>
      <c r="E237" s="293"/>
      <c r="F237" s="147" t="s">
        <v>358</v>
      </c>
      <c r="H237" s="3">
        <f>IF(ISNUMBER(SEARCH(#REF!,B246)),MAX($H$10:H236)+1,0)</f>
        <v>0</v>
      </c>
      <c r="I237" s="3" t="s">
        <v>520</v>
      </c>
      <c r="K237" s="3" t="str">
        <f>IFERROR(VLOOKUP(ROWS($K$12:K237),$H$12:$I$240,2,0),"")</f>
        <v/>
      </c>
    </row>
    <row r="238" spans="1:11" x14ac:dyDescent="0.25">
      <c r="A238" s="24">
        <v>6870</v>
      </c>
      <c r="B238" s="10" t="s">
        <v>521</v>
      </c>
      <c r="C238" s="19"/>
      <c r="D238" s="123"/>
      <c r="E238" s="294">
        <f>E36</f>
        <v>0</v>
      </c>
      <c r="F238" s="147" t="s">
        <v>522</v>
      </c>
      <c r="H238" s="3">
        <f>IF(ISNUMBER(SEARCH(#REF!,B247)),MAX($H$10:H237)+1,0)</f>
        <v>0</v>
      </c>
      <c r="I238" s="3" t="s">
        <v>523</v>
      </c>
      <c r="K238" s="3" t="str">
        <f>IFERROR(VLOOKUP(ROWS($K$12:K238),$H$12:$I$240,2,0),"")</f>
        <v/>
      </c>
    </row>
    <row r="239" spans="1:11" ht="16.5" thickBot="1" x14ac:dyDescent="0.3">
      <c r="A239" s="27">
        <v>6900</v>
      </c>
      <c r="B239" s="13" t="s">
        <v>514</v>
      </c>
      <c r="C239" s="287"/>
      <c r="D239" s="297"/>
      <c r="E239" s="299"/>
      <c r="F239" s="147" t="s">
        <v>358</v>
      </c>
      <c r="H239" s="3">
        <f>IF(ISNUMBER(SEARCH(#REF!,B248)),MAX($H$10:H238)+1,0)</f>
        <v>0</v>
      </c>
      <c r="I239" s="3" t="s">
        <v>524</v>
      </c>
      <c r="K239" s="3" t="str">
        <f>IFERROR(VLOOKUP(ROWS($K$12:K239),$H$12:$I$240,2,0),"")</f>
        <v/>
      </c>
    </row>
    <row r="240" spans="1:11" ht="16.5" thickBot="1" x14ac:dyDescent="0.3">
      <c r="A240" s="502" t="s">
        <v>525</v>
      </c>
      <c r="B240" s="505"/>
      <c r="C240" s="493"/>
      <c r="D240" s="494"/>
      <c r="E240" s="305">
        <f>SUM(E216:E239)</f>
        <v>0</v>
      </c>
      <c r="F240" s="147"/>
      <c r="H240" s="3">
        <f>IF(ISNUMBER(SEARCH(#REF!,B249)),MAX($H$10:H239)+1,0)</f>
        <v>0</v>
      </c>
      <c r="I240" s="3" t="s">
        <v>526</v>
      </c>
      <c r="K240" s="3" t="str">
        <f>IFERROR(VLOOKUP(ROWS($K$12:K240),$H$12:$I$240,2,0),"")</f>
        <v/>
      </c>
    </row>
    <row r="241" spans="1:11" ht="16.5" thickBot="1" x14ac:dyDescent="0.3">
      <c r="A241" s="24"/>
      <c r="B241" s="10"/>
      <c r="C241" s="10"/>
      <c r="D241" s="10"/>
      <c r="E241" s="246"/>
      <c r="F241" s="147"/>
      <c r="K241" s="3" t="str">
        <f>IFERROR(VLOOKUP(ROWS($K$12:K241),$H$12:$I$240,2,0),"")</f>
        <v/>
      </c>
    </row>
    <row r="242" spans="1:11" ht="16.5" thickBot="1" x14ac:dyDescent="0.3">
      <c r="A242" s="502" t="s">
        <v>527</v>
      </c>
      <c r="B242" s="505"/>
      <c r="C242" s="506"/>
      <c r="D242" s="506"/>
      <c r="E242" s="507"/>
      <c r="F242" s="147"/>
    </row>
    <row r="243" spans="1:11" x14ac:dyDescent="0.25">
      <c r="A243" s="23">
        <v>7300</v>
      </c>
      <c r="B243" s="9" t="s">
        <v>516</v>
      </c>
      <c r="C243" s="19"/>
      <c r="D243" s="123"/>
      <c r="E243" s="298"/>
      <c r="F243" s="147" t="s">
        <v>528</v>
      </c>
    </row>
    <row r="244" spans="1:11" x14ac:dyDescent="0.25">
      <c r="A244" s="24">
        <v>7320</v>
      </c>
      <c r="B244" s="10" t="s">
        <v>517</v>
      </c>
      <c r="C244" s="19"/>
      <c r="D244" s="123"/>
      <c r="E244" s="293"/>
      <c r="F244" s="147" t="s">
        <v>358</v>
      </c>
    </row>
    <row r="245" spans="1:11" x14ac:dyDescent="0.25">
      <c r="A245" s="24">
        <v>7400</v>
      </c>
      <c r="B245" s="10" t="s">
        <v>519</v>
      </c>
      <c r="C245" s="19"/>
      <c r="D245" s="123"/>
      <c r="E245" s="293"/>
      <c r="F245" s="147" t="s">
        <v>358</v>
      </c>
    </row>
    <row r="246" spans="1:11" x14ac:dyDescent="0.25">
      <c r="A246" s="24">
        <v>7450</v>
      </c>
      <c r="B246" s="10" t="s">
        <v>520</v>
      </c>
      <c r="C246" s="19"/>
      <c r="D246" s="123"/>
      <c r="E246" s="293"/>
      <c r="F246" s="147" t="s">
        <v>358</v>
      </c>
    </row>
    <row r="247" spans="1:11" x14ac:dyDescent="0.25">
      <c r="A247" s="24">
        <v>7500</v>
      </c>
      <c r="B247" s="10" t="s">
        <v>523</v>
      </c>
      <c r="C247" s="19"/>
      <c r="D247" s="123"/>
      <c r="E247" s="293"/>
      <c r="F247" s="147" t="s">
        <v>529</v>
      </c>
    </row>
    <row r="248" spans="1:11" x14ac:dyDescent="0.25">
      <c r="A248" s="24">
        <v>7800</v>
      </c>
      <c r="B248" s="10" t="s">
        <v>524</v>
      </c>
      <c r="C248" s="19"/>
      <c r="D248" s="123"/>
      <c r="E248" s="294">
        <f>E83</f>
        <v>0</v>
      </c>
      <c r="F248" s="147" t="s">
        <v>530</v>
      </c>
    </row>
    <row r="249" spans="1:11" ht="16.5" thickBot="1" x14ac:dyDescent="0.3">
      <c r="A249" s="27">
        <v>7850</v>
      </c>
      <c r="B249" s="13" t="s">
        <v>526</v>
      </c>
      <c r="C249" s="287"/>
      <c r="D249" s="297"/>
      <c r="E249" s="308"/>
      <c r="F249" s="147" t="s">
        <v>358</v>
      </c>
    </row>
    <row r="250" spans="1:11" ht="16.5" thickBot="1" x14ac:dyDescent="0.3">
      <c r="A250" s="502" t="s">
        <v>531</v>
      </c>
      <c r="B250" s="505"/>
      <c r="C250" s="493"/>
      <c r="D250" s="494"/>
      <c r="E250" s="305">
        <f>SUM(E243:E249)</f>
        <v>0</v>
      </c>
      <c r="F250" s="149"/>
    </row>
    <row r="251" spans="1:11" ht="16.5" thickBot="1" x14ac:dyDescent="0.3">
      <c r="A251" s="310"/>
      <c r="B251" s="288"/>
      <c r="C251" s="288"/>
      <c r="D251" s="288"/>
      <c r="E251" s="250"/>
      <c r="F251" s="19"/>
    </row>
    <row r="252" spans="1:11" ht="16.5" thickBot="1" x14ac:dyDescent="0.3">
      <c r="A252" s="502" t="s">
        <v>532</v>
      </c>
      <c r="B252" s="500"/>
      <c r="C252" s="493"/>
      <c r="D252" s="494"/>
      <c r="E252" s="309">
        <f>(E124+E188+E213+E240+E250)*5%</f>
        <v>224.3185</v>
      </c>
      <c r="F252" s="150" t="s">
        <v>533</v>
      </c>
    </row>
    <row r="253" spans="1:11" ht="16.5" thickBot="1" x14ac:dyDescent="0.3">
      <c r="A253" s="310"/>
      <c r="B253" s="288"/>
      <c r="C253" s="288"/>
      <c r="D253" s="288"/>
      <c r="E253" s="251"/>
      <c r="F253" s="19"/>
    </row>
    <row r="254" spans="1:11" ht="16.5" thickBot="1" x14ac:dyDescent="0.3">
      <c r="A254" s="502" t="s">
        <v>534</v>
      </c>
      <c r="B254" s="503"/>
      <c r="C254" s="493"/>
      <c r="D254" s="494"/>
      <c r="E254" s="252">
        <f>E124+E188+E213+E240+E250+E252</f>
        <v>4710.6885000000002</v>
      </c>
      <c r="F254" s="147"/>
    </row>
    <row r="255" spans="1:11" ht="16.5" thickBot="1" x14ac:dyDescent="0.3">
      <c r="A255" s="310"/>
      <c r="B255" s="288"/>
      <c r="C255" s="288"/>
      <c r="D255" s="288"/>
      <c r="E255" s="248"/>
      <c r="F255" s="19"/>
    </row>
    <row r="256" spans="1:11" ht="16.5" thickBot="1" x14ac:dyDescent="0.3">
      <c r="A256" s="504" t="s">
        <v>535</v>
      </c>
      <c r="B256" s="500"/>
      <c r="C256" s="493"/>
      <c r="D256" s="494"/>
      <c r="E256" s="253">
        <f>E103-E254</f>
        <v>33450.681500000006</v>
      </c>
      <c r="F256" s="147" t="s">
        <v>536</v>
      </c>
    </row>
    <row r="257" spans="1:6" ht="16.5" thickBot="1" x14ac:dyDescent="0.3">
      <c r="F257" s="4"/>
    </row>
    <row r="258" spans="1:6" x14ac:dyDescent="0.25">
      <c r="A258" s="179"/>
      <c r="B258" s="289"/>
      <c r="C258" s="289"/>
      <c r="D258" s="254"/>
      <c r="E258" s="180"/>
      <c r="F258" s="4"/>
    </row>
    <row r="259" spans="1:6" ht="16.5" x14ac:dyDescent="0.25">
      <c r="A259" s="311" t="s">
        <v>537</v>
      </c>
      <c r="B259" s="357"/>
      <c r="C259" s="357"/>
      <c r="D259" s="363"/>
      <c r="E259" s="364"/>
      <c r="F259" s="4"/>
    </row>
    <row r="260" spans="1:6" ht="16.5" x14ac:dyDescent="0.25">
      <c r="A260" s="182"/>
      <c r="B260" s="358"/>
      <c r="C260" s="358"/>
      <c r="D260" s="359"/>
      <c r="E260" s="181"/>
      <c r="F260" s="4"/>
    </row>
    <row r="261" spans="1:6" ht="16.5" x14ac:dyDescent="0.25">
      <c r="A261" s="311" t="s">
        <v>538</v>
      </c>
      <c r="B261" s="357"/>
      <c r="C261" s="357"/>
      <c r="D261" s="363"/>
      <c r="E261" s="364"/>
      <c r="F261" s="4"/>
    </row>
    <row r="262" spans="1:6" ht="16.5" thickBot="1" x14ac:dyDescent="0.3">
      <c r="A262" s="360"/>
      <c r="B262" s="361"/>
      <c r="C262" s="361"/>
      <c r="D262" s="361"/>
      <c r="E262" s="362"/>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7" style="54" customWidth="1"/>
    <col min="3" max="3" width="8.85546875" style="68"/>
    <col min="4" max="16384" width="8.85546875" style="54"/>
  </cols>
  <sheetData>
    <row r="1" spans="1:3" ht="24" thickBot="1" x14ac:dyDescent="0.3">
      <c r="A1" s="511" t="s">
        <v>539</v>
      </c>
      <c r="B1" s="512"/>
    </row>
    <row r="2" spans="1:3" ht="18.75" x14ac:dyDescent="0.3">
      <c r="A2" s="172" t="s">
        <v>89</v>
      </c>
      <c r="B2" s="169" t="str">
        <f>'1.Budget Preparation Info'!B2</f>
        <v>2025/2026</v>
      </c>
    </row>
    <row r="3" spans="1:3" ht="18.75" x14ac:dyDescent="0.3">
      <c r="A3" s="173" t="s">
        <v>90</v>
      </c>
      <c r="B3" s="170" t="str">
        <f>'1.Budget Preparation Info'!B6</f>
        <v xml:space="preserve">Type school name </v>
      </c>
    </row>
    <row r="4" spans="1:3" ht="18.75" x14ac:dyDescent="0.3">
      <c r="A4" s="173" t="s">
        <v>156</v>
      </c>
      <c r="B4" s="170" t="str">
        <f>'1.Budget Preparation Info'!B7</f>
        <v>Type school address</v>
      </c>
    </row>
    <row r="5" spans="1:3" ht="18.75" x14ac:dyDescent="0.3">
      <c r="A5" s="173" t="s">
        <v>91</v>
      </c>
      <c r="B5" s="170" t="str">
        <f>'1.Budget Preparation Info'!B8</f>
        <v xml:space="preserve">Type School roll </v>
      </c>
    </row>
    <row r="6" spans="1:3" ht="19.5" thickBot="1" x14ac:dyDescent="0.35">
      <c r="A6" s="174" t="s">
        <v>540</v>
      </c>
      <c r="B6" s="171" t="str">
        <f>'1.Budget Preparation Info'!B3</f>
        <v>Voluntary Secondary School: 
PPP School Budget</v>
      </c>
    </row>
    <row r="9" spans="1:3" s="3" customFormat="1" ht="15.75" x14ac:dyDescent="0.25">
      <c r="A9" s="66" t="s">
        <v>541</v>
      </c>
      <c r="B9" s="67"/>
      <c r="C9" s="69" t="s">
        <v>122</v>
      </c>
    </row>
    <row r="10" spans="1:3" s="3" customFormat="1" ht="15.75" x14ac:dyDescent="0.25">
      <c r="A10" s="55" t="s">
        <v>542</v>
      </c>
      <c r="B10" s="55"/>
      <c r="C10" s="312">
        <f>'1.Budget Preparation Info'!B47</f>
        <v>0</v>
      </c>
    </row>
    <row r="11" spans="1:3" s="3" customFormat="1" ht="15.75" x14ac:dyDescent="0.25">
      <c r="A11" s="55" t="s">
        <v>543</v>
      </c>
      <c r="B11" s="55"/>
      <c r="C11" s="312">
        <f>'1.Budget Preparation Info'!B48</f>
        <v>0</v>
      </c>
    </row>
    <row r="12" spans="1:3" s="3" customFormat="1" ht="15.75" x14ac:dyDescent="0.25">
      <c r="A12" s="55" t="s">
        <v>544</v>
      </c>
      <c r="B12" s="55"/>
      <c r="C12" s="313">
        <f>'1.Budget Preparation Info'!B49</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545</v>
      </c>
      <c r="B15" s="67"/>
      <c r="C15" s="73"/>
    </row>
    <row r="16" spans="1:3" s="3" customFormat="1" ht="15.75" x14ac:dyDescent="0.25">
      <c r="A16" s="55" t="s">
        <v>546</v>
      </c>
      <c r="B16" s="55"/>
      <c r="C16" s="312">
        <f>'1.Budget Preparation Info'!B53</f>
        <v>0</v>
      </c>
    </row>
    <row r="17" spans="1:3" s="3" customFormat="1" ht="15.75" x14ac:dyDescent="0.25">
      <c r="A17" s="55" t="s">
        <v>547</v>
      </c>
      <c r="B17" s="55"/>
      <c r="C17" s="70">
        <v>0</v>
      </c>
    </row>
    <row r="18" spans="1:3" s="3" customFormat="1" ht="15.75" x14ac:dyDescent="0.25">
      <c r="A18" s="55" t="s">
        <v>548</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549</v>
      </c>
      <c r="B21" s="67"/>
      <c r="C21" s="73"/>
    </row>
    <row r="22" spans="1:3" s="3" customFormat="1" ht="15.75" x14ac:dyDescent="0.25">
      <c r="A22" s="55" t="s">
        <v>550</v>
      </c>
      <c r="B22" s="55"/>
      <c r="C22" s="312">
        <f>'1.Budget Preparation Info'!B57</f>
        <v>0</v>
      </c>
    </row>
    <row r="23" spans="1:3" s="3" customFormat="1" ht="15.75" x14ac:dyDescent="0.25">
      <c r="A23" s="55" t="s">
        <v>551</v>
      </c>
      <c r="B23" s="55"/>
      <c r="C23" s="70">
        <v>0</v>
      </c>
    </row>
    <row r="24" spans="1:3" s="3" customFormat="1" ht="15.75" x14ac:dyDescent="0.25">
      <c r="A24" s="55" t="s">
        <v>548</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552</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498" t="s">
        <v>553</v>
      </c>
      <c r="B1" s="480"/>
      <c r="C1" s="480"/>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156</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PPP School Budget</v>
      </c>
      <c r="C6" s="58"/>
    </row>
    <row r="9" spans="1:3" ht="33" x14ac:dyDescent="0.35">
      <c r="A9" s="77" t="s">
        <v>554</v>
      </c>
      <c r="B9" s="81">
        <f>'4.Opening Bank Position'!C27</f>
        <v>0</v>
      </c>
    </row>
    <row r="10" spans="1:3" ht="21" x14ac:dyDescent="0.35">
      <c r="A10" s="77"/>
      <c r="B10" s="80"/>
    </row>
    <row r="11" spans="1:3" ht="21" x14ac:dyDescent="0.35">
      <c r="A11" s="77" t="s">
        <v>555</v>
      </c>
      <c r="B11" s="81">
        <f>'3.Income &amp; Expenditure Budget'!E103</f>
        <v>38161.370000000003</v>
      </c>
    </row>
    <row r="12" spans="1:3" ht="21" x14ac:dyDescent="0.35">
      <c r="A12" s="77"/>
      <c r="B12" s="80"/>
    </row>
    <row r="13" spans="1:3" ht="21" x14ac:dyDescent="0.35">
      <c r="A13" s="77" t="s">
        <v>556</v>
      </c>
      <c r="B13" s="81">
        <f>'3.Income &amp; Expenditure Budget'!E254</f>
        <v>4710.6885000000002</v>
      </c>
    </row>
    <row r="14" spans="1:3" ht="21.75" thickBot="1" x14ac:dyDescent="0.4">
      <c r="A14" s="78"/>
      <c r="B14" s="80"/>
    </row>
    <row r="15" spans="1:3" ht="33" thickBot="1" x14ac:dyDescent="0.35">
      <c r="A15" s="79" t="s">
        <v>557</v>
      </c>
      <c r="B15" s="76">
        <f>B9+B11-B13</f>
        <v>33450.681500000006</v>
      </c>
    </row>
    <row r="19" spans="1:1" s="396" customFormat="1" ht="15.75" x14ac:dyDescent="0.25">
      <c r="A19" s="395"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83" t="s">
        <v>558</v>
      </c>
      <c r="B1" s="484"/>
      <c r="C1" s="484"/>
    </row>
    <row r="2" spans="1:4" ht="18.75" x14ac:dyDescent="0.3">
      <c r="A2" s="169" t="s">
        <v>89</v>
      </c>
      <c r="B2" s="169" t="str">
        <f>'1.Budget Preparation Info'!B2</f>
        <v>2025/2026</v>
      </c>
      <c r="C2" s="175"/>
    </row>
    <row r="3" spans="1:4" ht="18.75" x14ac:dyDescent="0.3">
      <c r="A3" s="170" t="s">
        <v>90</v>
      </c>
      <c r="B3" s="170" t="str">
        <f>'1.Budget Preparation Info'!B6</f>
        <v xml:space="preserve">Type school name </v>
      </c>
      <c r="C3" s="39"/>
    </row>
    <row r="4" spans="1:4" ht="18.75" x14ac:dyDescent="0.3">
      <c r="A4" s="170" t="s">
        <v>156</v>
      </c>
      <c r="B4" s="170" t="str">
        <f>'1.Budget Preparation Info'!B7</f>
        <v>Type school address</v>
      </c>
      <c r="C4" s="39"/>
    </row>
    <row r="5" spans="1:4" ht="18.75" x14ac:dyDescent="0.3">
      <c r="A5" s="170" t="s">
        <v>91</v>
      </c>
      <c r="B5" s="170" t="str">
        <f>'1.Budget Preparation Info'!B8</f>
        <v xml:space="preserve">Type School roll </v>
      </c>
      <c r="C5" s="39"/>
    </row>
    <row r="6" spans="1:4" ht="19.5" thickBot="1" x14ac:dyDescent="0.35">
      <c r="A6" s="171" t="s">
        <v>540</v>
      </c>
      <c r="B6" s="171" t="str">
        <f>'1.Budget Preparation Info'!B3</f>
        <v>Voluntary Secondary School: 
PPP School Budget</v>
      </c>
      <c r="C6" s="47"/>
    </row>
    <row r="9" spans="1:4" ht="18.75" x14ac:dyDescent="0.3">
      <c r="A9" s="84" t="s">
        <v>559</v>
      </c>
      <c r="B9" s="176" t="s">
        <v>560</v>
      </c>
      <c r="C9" s="176"/>
      <c r="D9" s="95"/>
    </row>
    <row r="10" spans="1:4" ht="18.75" x14ac:dyDescent="0.3">
      <c r="A10" s="93" t="s">
        <v>561</v>
      </c>
      <c r="B10" s="82"/>
      <c r="C10" s="82"/>
      <c r="D10" s="95"/>
    </row>
    <row r="11" spans="1:4" ht="19.5" thickBot="1" x14ac:dyDescent="0.35">
      <c r="A11" s="93"/>
      <c r="B11" s="82"/>
      <c r="C11" s="82"/>
      <c r="D11" s="95"/>
    </row>
    <row r="12" spans="1:4" ht="18.75" x14ac:dyDescent="0.3">
      <c r="A12" s="87" t="s">
        <v>562</v>
      </c>
      <c r="B12" s="88" t="s">
        <v>563</v>
      </c>
      <c r="C12" s="89"/>
      <c r="D12" s="96" t="s">
        <v>564</v>
      </c>
    </row>
    <row r="13" spans="1:4" ht="19.5" thickBot="1" x14ac:dyDescent="0.35">
      <c r="A13" s="86"/>
      <c r="B13" s="84"/>
      <c r="C13" s="83"/>
      <c r="D13" s="97" t="s">
        <v>122</v>
      </c>
    </row>
    <row r="14" spans="1:4" ht="18.75" x14ac:dyDescent="0.3">
      <c r="A14" s="86"/>
      <c r="B14" s="84">
        <v>3900</v>
      </c>
      <c r="C14" s="85" t="s">
        <v>565</v>
      </c>
      <c r="D14" s="98">
        <v>0</v>
      </c>
    </row>
    <row r="15" spans="1:4" ht="18.75" x14ac:dyDescent="0.3">
      <c r="A15" s="86"/>
      <c r="B15" s="84">
        <v>3901</v>
      </c>
      <c r="C15" s="85" t="s">
        <v>566</v>
      </c>
      <c r="D15" s="98"/>
    </row>
    <row r="16" spans="1:4" ht="18.75" x14ac:dyDescent="0.3">
      <c r="A16" s="86"/>
      <c r="B16" s="84">
        <v>3902</v>
      </c>
      <c r="C16" s="85" t="s">
        <v>567</v>
      </c>
      <c r="D16" s="99"/>
    </row>
    <row r="17" spans="1:4" ht="18.75" x14ac:dyDescent="0.3">
      <c r="A17" s="86"/>
      <c r="B17" s="84">
        <v>3903</v>
      </c>
      <c r="C17" s="85" t="s">
        <v>568</v>
      </c>
      <c r="D17" s="99"/>
    </row>
    <row r="18" spans="1:4" ht="18.75" x14ac:dyDescent="0.3">
      <c r="A18" s="86"/>
      <c r="B18" s="84">
        <v>3904</v>
      </c>
      <c r="C18" s="85" t="s">
        <v>569</v>
      </c>
      <c r="D18" s="99"/>
    </row>
    <row r="19" spans="1:4" ht="18.75" x14ac:dyDescent="0.3">
      <c r="A19" s="86"/>
      <c r="B19" s="84">
        <v>3907</v>
      </c>
      <c r="C19" s="85" t="s">
        <v>570</v>
      </c>
      <c r="D19" s="99"/>
    </row>
    <row r="20" spans="1:4" ht="18.75" x14ac:dyDescent="0.3">
      <c r="A20" s="86"/>
      <c r="B20" s="84">
        <v>3901</v>
      </c>
      <c r="C20" s="85" t="s">
        <v>571</v>
      </c>
      <c r="D20" s="99"/>
    </row>
    <row r="21" spans="1:4" ht="18.75" x14ac:dyDescent="0.3">
      <c r="A21" s="86"/>
      <c r="B21" s="84"/>
      <c r="C21" s="85" t="s">
        <v>572</v>
      </c>
      <c r="D21" s="99"/>
    </row>
    <row r="22" spans="1:4" ht="19.5" thickBot="1" x14ac:dyDescent="0.35">
      <c r="A22" s="86"/>
      <c r="D22" s="100"/>
    </row>
    <row r="23" spans="1:4" ht="19.5" thickBot="1" x14ac:dyDescent="0.35">
      <c r="A23" s="90" t="s">
        <v>121</v>
      </c>
      <c r="B23" s="91"/>
      <c r="C23" s="92"/>
      <c r="D23" s="101">
        <f>SUM(D14:D22)</f>
        <v>0</v>
      </c>
    </row>
    <row r="24" spans="1:4" ht="18.75" x14ac:dyDescent="0.3">
      <c r="A24" s="86"/>
      <c r="B24" s="84"/>
      <c r="C24" s="83"/>
      <c r="D24" s="102"/>
    </row>
    <row r="25" spans="1:4" ht="18.75" x14ac:dyDescent="0.3">
      <c r="A25" s="90" t="s">
        <v>573</v>
      </c>
      <c r="B25" s="91"/>
      <c r="C25" s="92"/>
      <c r="D25" s="103"/>
    </row>
    <row r="26" spans="1:4" ht="18.75" x14ac:dyDescent="0.3">
      <c r="A26" s="86"/>
      <c r="B26" s="186" t="s">
        <v>574</v>
      </c>
      <c r="C26" s="85" t="s">
        <v>575</v>
      </c>
      <c r="D26" s="99">
        <v>0</v>
      </c>
    </row>
    <row r="27" spans="1:4" ht="31.5" x14ac:dyDescent="0.25">
      <c r="A27" s="408"/>
      <c r="B27" s="409" t="s">
        <v>574</v>
      </c>
      <c r="C27" s="407" t="s">
        <v>576</v>
      </c>
      <c r="D27" s="99"/>
    </row>
    <row r="28" spans="1:4" ht="18.75" x14ac:dyDescent="0.3">
      <c r="A28" s="86"/>
      <c r="B28" s="186" t="s">
        <v>574</v>
      </c>
      <c r="C28" s="85" t="s">
        <v>577</v>
      </c>
      <c r="D28" s="99"/>
    </row>
    <row r="29" spans="1:4" ht="18.75" x14ac:dyDescent="0.3">
      <c r="A29" s="86"/>
      <c r="B29" s="186" t="s">
        <v>574</v>
      </c>
      <c r="C29" s="85" t="s">
        <v>578</v>
      </c>
      <c r="D29" s="99"/>
    </row>
    <row r="30" spans="1:4" ht="18.75" x14ac:dyDescent="0.3">
      <c r="A30" s="86"/>
      <c r="B30" s="186" t="s">
        <v>574</v>
      </c>
      <c r="C30" s="85" t="s">
        <v>579</v>
      </c>
      <c r="D30" s="99"/>
    </row>
    <row r="31" spans="1:4" ht="18.75" x14ac:dyDescent="0.3">
      <c r="A31" s="86"/>
      <c r="B31" s="186" t="s">
        <v>574</v>
      </c>
      <c r="C31" s="85" t="s">
        <v>580</v>
      </c>
      <c r="D31" s="99"/>
    </row>
    <row r="32" spans="1:4" ht="18.75" x14ac:dyDescent="0.3">
      <c r="A32" s="86"/>
      <c r="B32" s="186" t="s">
        <v>574</v>
      </c>
      <c r="C32" s="85" t="s">
        <v>581</v>
      </c>
      <c r="D32" s="99"/>
    </row>
    <row r="33" spans="1:4" ht="18.75" x14ac:dyDescent="0.3">
      <c r="A33" s="86"/>
      <c r="B33" s="84">
        <v>1421</v>
      </c>
      <c r="C33" s="85" t="s">
        <v>582</v>
      </c>
      <c r="D33" s="99"/>
    </row>
    <row r="34" spans="1:4" ht="18.75" x14ac:dyDescent="0.3">
      <c r="A34" s="86"/>
      <c r="B34" s="84">
        <v>1461</v>
      </c>
      <c r="C34" s="85" t="s">
        <v>583</v>
      </c>
      <c r="D34" s="99"/>
    </row>
    <row r="35" spans="1:4" ht="19.5" thickBot="1" x14ac:dyDescent="0.35">
      <c r="A35" s="86"/>
      <c r="B35" s="84"/>
      <c r="C35" s="184"/>
      <c r="D35" s="185"/>
    </row>
    <row r="36" spans="1:4" ht="19.5" thickBot="1" x14ac:dyDescent="0.35">
      <c r="A36" s="90" t="s">
        <v>121</v>
      </c>
      <c r="B36" s="91"/>
      <c r="C36" s="92"/>
      <c r="D36" s="104">
        <f>SUM(D26:D35)</f>
        <v>0</v>
      </c>
    </row>
    <row r="37" spans="1:4" ht="19.5" thickBot="1" x14ac:dyDescent="0.35">
      <c r="A37" s="86"/>
      <c r="B37" s="84"/>
      <c r="C37" s="83"/>
      <c r="D37" s="105"/>
    </row>
    <row r="38" spans="1:4" ht="19.5" thickBot="1" x14ac:dyDescent="0.35">
      <c r="A38" s="90" t="s">
        <v>584</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28"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498" t="s">
        <v>585</v>
      </c>
      <c r="B1" s="480"/>
      <c r="C1" s="480"/>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PPP School Budget</v>
      </c>
      <c r="C6" s="429"/>
    </row>
    <row r="7" spans="1:15" x14ac:dyDescent="0.25">
      <c r="B7" s="40"/>
      <c r="C7" s="398" t="s">
        <v>157</v>
      </c>
      <c r="D7" s="396"/>
      <c r="E7" s="396"/>
      <c r="F7" s="396"/>
      <c r="G7" s="396"/>
      <c r="H7" s="396"/>
      <c r="I7" s="397"/>
      <c r="J7" s="397"/>
      <c r="K7" s="397"/>
      <c r="L7" s="397"/>
      <c r="M7" s="397"/>
    </row>
    <row r="8" spans="1:15" ht="16.5" thickBot="1" x14ac:dyDescent="0.3">
      <c r="A8" s="34" t="s">
        <v>158</v>
      </c>
      <c r="C8" s="430" t="s">
        <v>586</v>
      </c>
      <c r="D8" s="158"/>
      <c r="E8" s="158"/>
      <c r="F8" s="158"/>
      <c r="G8" s="158"/>
      <c r="H8" s="158"/>
      <c r="I8" s="158"/>
    </row>
    <row r="9" spans="1:15" ht="16.5" thickBot="1" x14ac:dyDescent="0.3">
      <c r="A9" s="22" t="s">
        <v>159</v>
      </c>
      <c r="B9" s="6" t="s">
        <v>160</v>
      </c>
      <c r="C9" s="431" t="s">
        <v>587</v>
      </c>
      <c r="D9" s="119" t="s">
        <v>588</v>
      </c>
      <c r="E9" s="119" t="s">
        <v>589</v>
      </c>
      <c r="F9" s="119" t="s">
        <v>590</v>
      </c>
      <c r="G9" s="119" t="s">
        <v>591</v>
      </c>
      <c r="H9" s="119" t="s">
        <v>592</v>
      </c>
      <c r="I9" s="119" t="s">
        <v>593</v>
      </c>
      <c r="J9" s="119" t="s">
        <v>594</v>
      </c>
      <c r="K9" s="119" t="s">
        <v>595</v>
      </c>
      <c r="L9" s="119" t="s">
        <v>596</v>
      </c>
      <c r="M9" s="119" t="s">
        <v>597</v>
      </c>
      <c r="N9" s="119" t="s">
        <v>598</v>
      </c>
      <c r="O9" s="119" t="s">
        <v>599</v>
      </c>
    </row>
    <row r="10" spans="1:15" ht="16.5" thickBot="1" x14ac:dyDescent="0.3">
      <c r="A10" s="492" t="s">
        <v>164</v>
      </c>
      <c r="B10" s="493"/>
      <c r="C10" s="497"/>
    </row>
    <row r="11" spans="1:15" ht="18.600000000000001" customHeight="1" x14ac:dyDescent="0.25">
      <c r="A11" s="23">
        <v>3010</v>
      </c>
      <c r="B11" s="9" t="s">
        <v>165</v>
      </c>
      <c r="C11" s="432">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168</v>
      </c>
      <c r="C12" s="432">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170</v>
      </c>
      <c r="C13" s="432">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172</v>
      </c>
      <c r="C14" s="432">
        <f>'3.Income &amp; Expenditure Budget'!$E15</f>
        <v>0</v>
      </c>
      <c r="D14" s="120"/>
      <c r="E14" s="120"/>
      <c r="F14" s="120"/>
      <c r="G14" s="120"/>
      <c r="H14" s="120"/>
      <c r="I14" s="120"/>
      <c r="J14" s="120"/>
      <c r="K14" s="120"/>
      <c r="L14" s="120"/>
      <c r="M14" s="120"/>
      <c r="N14" s="120"/>
      <c r="O14" s="120"/>
    </row>
    <row r="15" spans="1:15" x14ac:dyDescent="0.25">
      <c r="A15" s="24">
        <v>3030</v>
      </c>
      <c r="B15" s="10" t="s">
        <v>173</v>
      </c>
      <c r="C15" s="432">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175</v>
      </c>
      <c r="C16" s="432">
        <f>'3.Income &amp; Expenditure Budget'!$E17</f>
        <v>33675</v>
      </c>
      <c r="D16" s="120"/>
      <c r="E16" s="120"/>
      <c r="F16" s="120"/>
      <c r="G16" s="120"/>
      <c r="H16" s="120"/>
      <c r="I16" s="120"/>
      <c r="J16" s="120"/>
      <c r="K16" s="120"/>
      <c r="L16" s="120"/>
      <c r="M16" s="120" t="str">
        <f>IFERROR(VLOOKUP(ROWS($M$11:M16),$J$11:$J$248,2,0),"")</f>
        <v/>
      </c>
      <c r="N16" s="120"/>
      <c r="O16" s="120"/>
    </row>
    <row r="17" spans="1:15" x14ac:dyDescent="0.25">
      <c r="A17" s="24">
        <v>3100</v>
      </c>
      <c r="B17" s="10" t="s">
        <v>176</v>
      </c>
      <c r="C17" s="432">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178</v>
      </c>
      <c r="C18" s="432">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179</v>
      </c>
      <c r="C19" s="432">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1" t="s">
        <v>181</v>
      </c>
      <c r="C20" s="432">
        <f>'3.Income &amp; Expenditure Budget'!$E21</f>
        <v>0</v>
      </c>
      <c r="D20" s="120"/>
      <c r="E20" s="120"/>
      <c r="F20" s="120"/>
      <c r="G20" s="120"/>
      <c r="H20" s="120"/>
      <c r="I20" s="120"/>
      <c r="J20" s="120"/>
      <c r="K20" s="120"/>
      <c r="L20" s="120"/>
      <c r="M20" s="120"/>
      <c r="N20" s="120"/>
      <c r="O20" s="120"/>
    </row>
    <row r="21" spans="1:15" x14ac:dyDescent="0.25">
      <c r="A21" s="24">
        <v>3151</v>
      </c>
      <c r="B21" s="10" t="s">
        <v>182</v>
      </c>
      <c r="C21" s="432">
        <f>'3.Income &amp; Expenditure Budget'!$E22</f>
        <v>0</v>
      </c>
      <c r="D21" s="120"/>
      <c r="E21" s="120"/>
      <c r="F21" s="120"/>
      <c r="G21" s="120"/>
      <c r="H21" s="120"/>
      <c r="I21" s="120"/>
      <c r="J21" s="120"/>
      <c r="K21" s="120"/>
      <c r="L21" s="120"/>
      <c r="M21" s="120"/>
      <c r="N21" s="120"/>
      <c r="O21" s="120"/>
    </row>
    <row r="22" spans="1:15" x14ac:dyDescent="0.25">
      <c r="A22" s="24">
        <v>3152</v>
      </c>
      <c r="B22" s="10" t="s">
        <v>183</v>
      </c>
      <c r="C22" s="432">
        <f>'3.Income &amp; Expenditure Budget'!$E23</f>
        <v>4486.37</v>
      </c>
      <c r="D22" s="120"/>
      <c r="E22" s="120"/>
      <c r="F22" s="120"/>
      <c r="G22" s="120"/>
      <c r="H22" s="120"/>
      <c r="I22" s="120"/>
      <c r="J22" s="120"/>
      <c r="K22" s="120"/>
      <c r="L22" s="120"/>
      <c r="M22" s="120"/>
      <c r="N22" s="120"/>
      <c r="O22" s="120"/>
    </row>
    <row r="23" spans="1:15" x14ac:dyDescent="0.25">
      <c r="A23" s="24">
        <v>3155</v>
      </c>
      <c r="B23" s="10" t="s">
        <v>185</v>
      </c>
      <c r="C23" s="432">
        <f>'3.Income &amp; Expenditure Budget'!$E24</f>
        <v>0</v>
      </c>
      <c r="D23" s="120"/>
      <c r="E23" s="120"/>
      <c r="F23" s="120"/>
      <c r="G23" s="120"/>
      <c r="H23" s="120"/>
      <c r="I23" s="120"/>
      <c r="J23" s="120"/>
      <c r="K23" s="120"/>
      <c r="L23" s="120"/>
      <c r="M23" s="120"/>
      <c r="N23" s="120"/>
      <c r="O23" s="120"/>
    </row>
    <row r="24" spans="1:15" x14ac:dyDescent="0.25">
      <c r="A24" s="24">
        <v>3170</v>
      </c>
      <c r="B24" s="10" t="s">
        <v>187</v>
      </c>
      <c r="C24" s="432">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188</v>
      </c>
      <c r="C25" s="432">
        <f>'3.Income &amp; Expenditure Budget'!$E26</f>
        <v>0</v>
      </c>
      <c r="D25" s="120"/>
      <c r="E25" s="120"/>
      <c r="F25" s="120"/>
      <c r="G25" s="120"/>
      <c r="H25" s="120"/>
      <c r="I25" s="120"/>
      <c r="J25" s="120"/>
      <c r="K25" s="120"/>
      <c r="L25" s="120"/>
      <c r="M25" s="120"/>
      <c r="N25" s="120"/>
      <c r="O25" s="120"/>
    </row>
    <row r="26" spans="1:15" x14ac:dyDescent="0.25">
      <c r="A26" s="24">
        <v>3190</v>
      </c>
      <c r="B26" s="10" t="s">
        <v>189</v>
      </c>
      <c r="C26" s="432">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190</v>
      </c>
      <c r="C27" s="432">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191</v>
      </c>
      <c r="C28" s="432">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192</v>
      </c>
      <c r="C29" s="432">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193</v>
      </c>
      <c r="C30" s="432">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196</v>
      </c>
      <c r="C31" s="432">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137</v>
      </c>
      <c r="C32" s="432">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195</v>
      </c>
      <c r="C33" s="432">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197</v>
      </c>
      <c r="C34" s="432">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198</v>
      </c>
      <c r="C35" s="432">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200</v>
      </c>
      <c r="C36" s="432">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202</v>
      </c>
      <c r="C37" s="432">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208</v>
      </c>
      <c r="C38" s="432">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210</v>
      </c>
      <c r="C39" s="432">
        <f>'3.Income &amp; Expenditure Budget'!$E40</f>
        <v>0</v>
      </c>
      <c r="D39" s="120"/>
      <c r="E39" s="120"/>
      <c r="F39" s="120"/>
      <c r="G39" s="120"/>
      <c r="H39" s="120"/>
      <c r="I39" s="120"/>
      <c r="J39" s="120"/>
      <c r="K39" s="120"/>
      <c r="L39" s="120"/>
      <c r="M39" s="120"/>
      <c r="N39" s="120"/>
      <c r="O39" s="120"/>
    </row>
    <row r="40" spans="1:15" x14ac:dyDescent="0.25">
      <c r="A40" s="24">
        <v>3290</v>
      </c>
      <c r="B40" s="10" t="s">
        <v>213</v>
      </c>
      <c r="C40" s="432">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209</v>
      </c>
      <c r="C41" s="432">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217</v>
      </c>
      <c r="C42" s="432">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219</v>
      </c>
      <c r="C43" s="432">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221</v>
      </c>
      <c r="B44" s="12"/>
      <c r="C44" s="433">
        <f>SUM(C11:C43)</f>
        <v>38161.370000000003</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34"/>
    </row>
    <row r="46" spans="1:15" ht="16.5" thickBot="1" x14ac:dyDescent="0.3">
      <c r="A46" s="495" t="s">
        <v>222</v>
      </c>
      <c r="B46" s="496"/>
      <c r="C46" s="497"/>
    </row>
    <row r="47" spans="1:15" x14ac:dyDescent="0.25">
      <c r="A47" s="23">
        <v>3295</v>
      </c>
      <c r="B47" s="122" t="s">
        <v>223</v>
      </c>
      <c r="C47" s="432">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225</v>
      </c>
      <c r="C48" s="432">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212</v>
      </c>
      <c r="C49" s="432">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214</v>
      </c>
      <c r="C50" s="432">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216</v>
      </c>
      <c r="C51" s="432">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492" t="s">
        <v>231</v>
      </c>
      <c r="B52" s="513"/>
      <c r="C52" s="43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35"/>
    </row>
    <row r="54" spans="1:15" ht="16.5" thickBot="1" x14ac:dyDescent="0.3">
      <c r="A54" s="492" t="s">
        <v>234</v>
      </c>
      <c r="B54" s="493"/>
      <c r="C54" s="497"/>
    </row>
    <row r="55" spans="1:15" x14ac:dyDescent="0.25">
      <c r="A55" s="24">
        <v>3300</v>
      </c>
      <c r="B55" s="10" t="s">
        <v>236</v>
      </c>
      <c r="C55" s="432">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227</v>
      </c>
      <c r="C56" s="432">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240</v>
      </c>
      <c r="C57" s="432">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242</v>
      </c>
      <c r="C58" s="432">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232</v>
      </c>
      <c r="C59" s="432">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233</v>
      </c>
      <c r="C60" s="432">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235</v>
      </c>
      <c r="C61" s="432">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251</v>
      </c>
      <c r="C62" s="432">
        <f>'3.Income &amp; Expenditure Budget'!$E63</f>
        <v>0</v>
      </c>
      <c r="D62" s="120"/>
      <c r="E62" s="120"/>
      <c r="F62" s="120"/>
      <c r="G62" s="120"/>
      <c r="H62" s="120"/>
      <c r="I62" s="120"/>
      <c r="J62" s="120"/>
      <c r="K62" s="120"/>
      <c r="L62" s="120"/>
      <c r="M62" s="120"/>
      <c r="N62" s="120"/>
      <c r="O62" s="120"/>
    </row>
    <row r="63" spans="1:15" x14ac:dyDescent="0.25">
      <c r="A63" s="24">
        <v>3390</v>
      </c>
      <c r="B63" s="10" t="s">
        <v>239</v>
      </c>
      <c r="C63" s="432">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255</v>
      </c>
      <c r="C64" s="432">
        <f>'3.Income &amp; Expenditure Budget'!$E65</f>
        <v>0</v>
      </c>
      <c r="D64" s="120"/>
      <c r="E64" s="120"/>
      <c r="F64" s="120"/>
      <c r="G64" s="120"/>
      <c r="H64" s="120"/>
      <c r="I64" s="120"/>
      <c r="J64" s="120"/>
      <c r="K64" s="120"/>
      <c r="L64" s="120"/>
      <c r="M64" s="120"/>
      <c r="N64" s="120"/>
      <c r="O64" s="120"/>
    </row>
    <row r="65" spans="1:15" x14ac:dyDescent="0.25">
      <c r="A65" s="24">
        <v>3410</v>
      </c>
      <c r="B65" s="10" t="s">
        <v>244</v>
      </c>
      <c r="C65" s="432">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246</v>
      </c>
      <c r="C66" s="432">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248</v>
      </c>
      <c r="C67" s="432">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250</v>
      </c>
      <c r="C68" s="432">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253</v>
      </c>
      <c r="C69" s="432">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265</v>
      </c>
      <c r="C70" s="432">
        <f>'3.Income &amp; Expenditure Budget'!$E71</f>
        <v>0</v>
      </c>
      <c r="D70" s="120"/>
      <c r="E70" s="120"/>
      <c r="F70" s="120"/>
      <c r="G70" s="120"/>
      <c r="H70" s="120"/>
      <c r="I70" s="120"/>
      <c r="J70" s="120"/>
      <c r="K70" s="120"/>
      <c r="L70" s="120"/>
      <c r="M70" s="120"/>
      <c r="N70" s="120"/>
      <c r="O70" s="120"/>
    </row>
    <row r="71" spans="1:15" x14ac:dyDescent="0.25">
      <c r="A71" s="24">
        <v>3490</v>
      </c>
      <c r="B71" s="10" t="s">
        <v>257</v>
      </c>
      <c r="C71" s="432">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259</v>
      </c>
      <c r="C72" s="432">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261</v>
      </c>
      <c r="C73" s="432">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271</v>
      </c>
      <c r="C74" s="432">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273</v>
      </c>
      <c r="C75" s="432">
        <f>'3.Income &amp; Expenditure Budget'!$E76</f>
        <v>0</v>
      </c>
      <c r="D75" s="120"/>
      <c r="E75" s="120"/>
      <c r="F75" s="120"/>
      <c r="G75" s="120"/>
      <c r="H75" s="120"/>
      <c r="I75" s="120"/>
      <c r="J75" s="120"/>
      <c r="K75" s="120"/>
      <c r="L75" s="120"/>
      <c r="M75" s="120"/>
      <c r="N75" s="120"/>
      <c r="O75" s="120"/>
    </row>
    <row r="76" spans="1:15" x14ac:dyDescent="0.25">
      <c r="A76" s="24">
        <v>3520</v>
      </c>
      <c r="B76" s="10" t="s">
        <v>264</v>
      </c>
      <c r="C76" s="432">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266</v>
      </c>
      <c r="C77" s="432">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267</v>
      </c>
      <c r="C78" s="432">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269</v>
      </c>
      <c r="C79" s="432">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270</v>
      </c>
      <c r="C80" s="432">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286</v>
      </c>
      <c r="C81" s="432">
        <f>'3.Income &amp; Expenditure Budget'!$E82</f>
        <v>0</v>
      </c>
      <c r="D81" s="120"/>
      <c r="E81" s="120"/>
      <c r="F81" s="120"/>
      <c r="G81" s="120"/>
      <c r="H81" s="120"/>
      <c r="I81" s="120"/>
      <c r="J81" s="120"/>
      <c r="K81" s="120"/>
      <c r="L81" s="120"/>
      <c r="M81" s="120"/>
      <c r="N81" s="120"/>
      <c r="O81" s="120"/>
    </row>
    <row r="82" spans="1:15" x14ac:dyDescent="0.25">
      <c r="A82" s="24">
        <v>3550</v>
      </c>
      <c r="B82" s="10" t="s">
        <v>275</v>
      </c>
      <c r="C82" s="432">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277</v>
      </c>
      <c r="C83" s="432">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279</v>
      </c>
      <c r="C84" s="432">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290</v>
      </c>
      <c r="C85" s="432">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283</v>
      </c>
      <c r="C86" s="432">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285</v>
      </c>
      <c r="C87" s="432">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296</v>
      </c>
      <c r="C88" s="432">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299</v>
      </c>
      <c r="B89" s="109"/>
      <c r="C89" s="43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35"/>
    </row>
    <row r="91" spans="1:15" ht="16.5" thickBot="1" x14ac:dyDescent="0.3">
      <c r="A91" s="492" t="s">
        <v>302</v>
      </c>
      <c r="B91" s="493"/>
      <c r="C91" s="497"/>
    </row>
    <row r="92" spans="1:15" x14ac:dyDescent="0.25">
      <c r="A92" s="23">
        <v>3650</v>
      </c>
      <c r="B92" s="14" t="s">
        <v>291</v>
      </c>
      <c r="C92" s="432">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293</v>
      </c>
      <c r="C93" s="432">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295</v>
      </c>
      <c r="C94" s="432">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298</v>
      </c>
      <c r="C95" s="432">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300</v>
      </c>
      <c r="C96" s="432">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301</v>
      </c>
      <c r="C97" s="432">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303</v>
      </c>
      <c r="C98" s="432">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304</v>
      </c>
      <c r="C99" s="432">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310</v>
      </c>
      <c r="B100" s="110"/>
      <c r="C100" s="43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36"/>
      <c r="D101" s="112"/>
      <c r="E101" s="112"/>
      <c r="F101" s="112"/>
      <c r="G101" s="112"/>
      <c r="H101" s="112"/>
      <c r="I101" s="112"/>
      <c r="J101" s="112"/>
      <c r="K101" s="112"/>
      <c r="L101" s="112"/>
      <c r="M101" s="112"/>
      <c r="N101" s="112"/>
      <c r="O101" s="112"/>
    </row>
    <row r="102" spans="1:15" ht="16.5" thickBot="1" x14ac:dyDescent="0.3">
      <c r="A102" s="501" t="s">
        <v>313</v>
      </c>
      <c r="B102" s="493"/>
      <c r="C102" s="437">
        <f t="shared" ref="C102:O102" si="4">C44+C52+C89+C100</f>
        <v>38161.370000000003</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38"/>
    </row>
    <row r="104" spans="1:15" ht="16.5" thickBot="1" x14ac:dyDescent="0.3">
      <c r="A104" s="31"/>
      <c r="B104" s="17" t="s">
        <v>315</v>
      </c>
      <c r="C104" s="439"/>
    </row>
    <row r="105" spans="1:15" ht="16.5" thickBot="1" x14ac:dyDescent="0.3">
      <c r="A105" s="32"/>
      <c r="B105" s="18"/>
    </row>
    <row r="106" spans="1:15" ht="16.5" thickBot="1" x14ac:dyDescent="0.3">
      <c r="A106" s="502" t="s">
        <v>318</v>
      </c>
      <c r="B106" s="505"/>
      <c r="C106" s="507"/>
    </row>
    <row r="107" spans="1:15" x14ac:dyDescent="0.25">
      <c r="A107" s="23">
        <v>4110</v>
      </c>
      <c r="B107" s="9" t="s">
        <v>320</v>
      </c>
      <c r="C107" s="432">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323</v>
      </c>
      <c r="C108" s="432">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325</v>
      </c>
      <c r="C109" s="432">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328</v>
      </c>
      <c r="C110" s="432">
        <f>'3.Income &amp; Expenditure Budget'!$E111</f>
        <v>4486.37</v>
      </c>
      <c r="D110" s="120"/>
      <c r="E110" s="120"/>
      <c r="F110" s="120"/>
      <c r="G110" s="120"/>
      <c r="H110" s="120"/>
      <c r="I110" s="120"/>
      <c r="J110" s="120"/>
      <c r="K110" s="120"/>
      <c r="L110" s="120"/>
      <c r="M110" s="120"/>
      <c r="N110" s="120"/>
      <c r="O110" s="120"/>
    </row>
    <row r="111" spans="1:15" x14ac:dyDescent="0.25">
      <c r="A111" s="24">
        <v>4150</v>
      </c>
      <c r="B111" s="10" t="s">
        <v>330</v>
      </c>
      <c r="C111" s="432">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333</v>
      </c>
      <c r="C112" s="432">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335</v>
      </c>
      <c r="C113" s="432">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336</v>
      </c>
      <c r="C114" s="432">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337</v>
      </c>
      <c r="C115" s="432">
        <f>'3.Income &amp; Expenditure Budget'!$E116</f>
        <v>0</v>
      </c>
      <c r="D115" s="120"/>
      <c r="E115" s="120"/>
      <c r="F115" s="120"/>
      <c r="G115" s="120"/>
      <c r="H115" s="120"/>
      <c r="I115" s="120"/>
      <c r="J115" s="120"/>
      <c r="K115" s="120"/>
      <c r="L115" s="120"/>
      <c r="M115" s="120"/>
      <c r="N115" s="120"/>
      <c r="O115" s="120"/>
    </row>
    <row r="116" spans="1:15" x14ac:dyDescent="0.25">
      <c r="A116" s="24">
        <v>4190</v>
      </c>
      <c r="B116" s="10" t="s">
        <v>338</v>
      </c>
      <c r="C116" s="432">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339</v>
      </c>
      <c r="C117" s="432">
        <f>'3.Income &amp; Expenditure Budget'!$E118</f>
        <v>0</v>
      </c>
      <c r="D117" s="120"/>
      <c r="E117" s="120"/>
      <c r="F117" s="120"/>
      <c r="G117" s="120"/>
      <c r="H117" s="120"/>
      <c r="I117" s="120"/>
      <c r="J117" s="120"/>
      <c r="K117" s="120"/>
      <c r="L117" s="120"/>
      <c r="M117" s="120"/>
      <c r="N117" s="120"/>
      <c r="O117" s="120"/>
    </row>
    <row r="118" spans="1:15" x14ac:dyDescent="0.25">
      <c r="A118" s="24">
        <v>4196</v>
      </c>
      <c r="B118" s="10" t="s">
        <v>341</v>
      </c>
      <c r="C118" s="432">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343</v>
      </c>
      <c r="C119" s="432">
        <f>'3.Income &amp; Expenditure Budget'!$E120</f>
        <v>0</v>
      </c>
      <c r="D119" s="120"/>
      <c r="E119" s="120"/>
      <c r="F119" s="120"/>
      <c r="G119" s="120"/>
      <c r="H119" s="120"/>
      <c r="I119" s="120"/>
      <c r="J119" s="120"/>
      <c r="K119" s="120"/>
      <c r="L119" s="120"/>
      <c r="M119" s="120"/>
      <c r="N119" s="120"/>
      <c r="O119" s="120"/>
    </row>
    <row r="120" spans="1:15" x14ac:dyDescent="0.25">
      <c r="A120" s="418">
        <v>4199</v>
      </c>
      <c r="B120" s="417" t="s">
        <v>344</v>
      </c>
      <c r="C120" s="432">
        <f>'3.Income &amp; Expenditure Budget'!$E121</f>
        <v>0</v>
      </c>
      <c r="D120" s="120"/>
      <c r="E120" s="120"/>
      <c r="F120" s="120"/>
      <c r="G120" s="120"/>
      <c r="H120" s="120"/>
      <c r="I120" s="120"/>
      <c r="J120" s="120"/>
      <c r="K120" s="120"/>
      <c r="L120" s="120"/>
      <c r="M120" s="120"/>
      <c r="N120" s="120"/>
      <c r="O120" s="120"/>
    </row>
    <row r="121" spans="1:15" x14ac:dyDescent="0.25">
      <c r="A121" s="419">
        <v>4200</v>
      </c>
      <c r="B121" s="450" t="s">
        <v>346</v>
      </c>
      <c r="C121" s="432">
        <f>'3.Income &amp; Expenditure Budget'!$E122</f>
        <v>0</v>
      </c>
      <c r="D121" s="120"/>
      <c r="E121" s="120"/>
      <c r="F121" s="120"/>
      <c r="G121" s="120"/>
      <c r="H121" s="120"/>
      <c r="I121" s="120"/>
      <c r="J121" s="120"/>
      <c r="K121" s="120"/>
      <c r="L121" s="120"/>
      <c r="M121" s="120"/>
      <c r="N121" s="120"/>
      <c r="O121" s="120"/>
    </row>
    <row r="122" spans="1:15" x14ac:dyDescent="0.25">
      <c r="A122" s="50">
        <v>4201</v>
      </c>
      <c r="B122" s="451" t="s">
        <v>347</v>
      </c>
      <c r="C122" s="432">
        <f>'3.Income &amp; Expenditure Budget'!$E123</f>
        <v>0</v>
      </c>
      <c r="D122" s="120"/>
      <c r="E122" s="120"/>
      <c r="F122" s="120"/>
      <c r="G122" s="120"/>
      <c r="H122" s="120"/>
      <c r="I122" s="120"/>
      <c r="J122" s="120"/>
      <c r="K122" s="120"/>
      <c r="L122" s="120"/>
      <c r="M122" s="120"/>
      <c r="N122" s="120"/>
      <c r="O122" s="120"/>
    </row>
    <row r="123" spans="1:15" x14ac:dyDescent="0.25">
      <c r="A123" s="502" t="s">
        <v>348</v>
      </c>
      <c r="B123" s="493"/>
      <c r="C123" s="440">
        <f>SUM(C107:C122)</f>
        <v>4486.37</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x14ac:dyDescent="0.25">
      <c r="A124" s="24"/>
      <c r="B124" s="10"/>
      <c r="C124" s="435"/>
    </row>
    <row r="125" spans="1:15" ht="16.5" thickBot="1" x14ac:dyDescent="0.3">
      <c r="A125" s="502" t="s">
        <v>351</v>
      </c>
      <c r="B125" s="505"/>
      <c r="C125" s="507"/>
    </row>
    <row r="126" spans="1:15" x14ac:dyDescent="0.25">
      <c r="A126" s="23">
        <v>4310</v>
      </c>
      <c r="B126" s="9" t="s">
        <v>340</v>
      </c>
      <c r="C126" s="432">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355</v>
      </c>
      <c r="C127" s="432">
        <f>'3.Income &amp; Expenditure Budget'!$E128</f>
        <v>0</v>
      </c>
      <c r="D127" s="120"/>
      <c r="E127" s="120"/>
      <c r="F127" s="120"/>
      <c r="G127" s="120"/>
      <c r="H127" s="120"/>
      <c r="I127" s="120"/>
      <c r="J127" s="120"/>
      <c r="K127" s="120"/>
      <c r="L127" s="120"/>
      <c r="M127" s="120"/>
      <c r="N127" s="120"/>
      <c r="O127" s="120"/>
    </row>
    <row r="128" spans="1:15" x14ac:dyDescent="0.25">
      <c r="A128" s="24">
        <v>4315</v>
      </c>
      <c r="B128" s="10" t="s">
        <v>357</v>
      </c>
      <c r="C128" s="432">
        <f>'3.Income &amp; Expenditure Budget'!$E129</f>
        <v>0</v>
      </c>
      <c r="D128" s="120"/>
      <c r="E128" s="120"/>
      <c r="F128" s="120"/>
      <c r="G128" s="120"/>
      <c r="H128" s="120"/>
      <c r="I128" s="120"/>
      <c r="J128" s="120"/>
      <c r="K128" s="120"/>
      <c r="L128" s="120"/>
      <c r="M128" s="120"/>
      <c r="N128" s="120"/>
      <c r="O128" s="120"/>
    </row>
    <row r="129" spans="1:15" x14ac:dyDescent="0.25">
      <c r="A129" s="24">
        <v>4330</v>
      </c>
      <c r="B129" s="10" t="s">
        <v>345</v>
      </c>
      <c r="C129" s="432">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349</v>
      </c>
      <c r="C130" s="432">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350</v>
      </c>
      <c r="C131" s="432">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363</v>
      </c>
      <c r="C132" s="432">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365</v>
      </c>
      <c r="C133" s="432">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368</v>
      </c>
      <c r="C134" s="432">
        <f>'3.Income &amp; Expenditure Budget'!$E135</f>
        <v>0</v>
      </c>
      <c r="D134" s="120"/>
      <c r="E134" s="120"/>
      <c r="F134" s="120"/>
      <c r="G134" s="120"/>
      <c r="H134" s="120"/>
      <c r="I134" s="120"/>
      <c r="J134" s="120"/>
      <c r="K134" s="120"/>
      <c r="L134" s="120"/>
      <c r="M134" s="120"/>
      <c r="N134" s="120"/>
      <c r="O134" s="120"/>
    </row>
    <row r="135" spans="1:15" x14ac:dyDescent="0.25">
      <c r="A135" s="24">
        <v>4430</v>
      </c>
      <c r="B135" s="10" t="s">
        <v>359</v>
      </c>
      <c r="C135" s="432">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360</v>
      </c>
      <c r="C136" s="432">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361</v>
      </c>
      <c r="C137" s="432">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362</v>
      </c>
      <c r="C138" s="432">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364</v>
      </c>
      <c r="C139" s="432">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367</v>
      </c>
      <c r="C140" s="432">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370</v>
      </c>
      <c r="C141" s="432">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371</v>
      </c>
      <c r="C142" s="432">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372</v>
      </c>
      <c r="C143" s="432">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373</v>
      </c>
      <c r="C144" s="432">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383</v>
      </c>
      <c r="C145" s="432">
        <f>'3.Income &amp; Expenditure Budget'!$E146</f>
        <v>0</v>
      </c>
      <c r="D145" s="120"/>
      <c r="E145" s="120"/>
      <c r="F145" s="120"/>
      <c r="G145" s="120"/>
      <c r="H145" s="120"/>
      <c r="I145" s="120"/>
      <c r="J145" s="120"/>
      <c r="K145" s="120"/>
      <c r="L145" s="120"/>
      <c r="M145" s="120"/>
      <c r="N145" s="120"/>
      <c r="O145" s="120"/>
    </row>
    <row r="146" spans="1:15" ht="17.25" x14ac:dyDescent="0.3">
      <c r="A146" s="24">
        <v>4636</v>
      </c>
      <c r="B146" s="416" t="s">
        <v>385</v>
      </c>
      <c r="C146" s="432">
        <f>'3.Income &amp; Expenditure Budget'!$E147</f>
        <v>0</v>
      </c>
      <c r="D146" s="120"/>
      <c r="E146" s="120"/>
      <c r="F146" s="120"/>
      <c r="G146" s="120"/>
      <c r="H146" s="120"/>
      <c r="I146" s="120"/>
      <c r="J146" s="120"/>
      <c r="K146" s="120"/>
      <c r="L146" s="120"/>
      <c r="M146" s="120"/>
      <c r="N146" s="120"/>
      <c r="O146" s="120"/>
    </row>
    <row r="147" spans="1:15" x14ac:dyDescent="0.25">
      <c r="A147" s="24">
        <v>4640</v>
      </c>
      <c r="B147" s="10" t="s">
        <v>386</v>
      </c>
      <c r="C147" s="432">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388</v>
      </c>
      <c r="C148" s="432">
        <f>'3.Income &amp; Expenditure Budget'!$E149</f>
        <v>0</v>
      </c>
      <c r="D148" s="120"/>
      <c r="E148" s="120"/>
      <c r="F148" s="120"/>
      <c r="G148" s="120"/>
      <c r="H148" s="120"/>
      <c r="I148" s="120"/>
      <c r="J148" s="120"/>
      <c r="K148" s="120"/>
      <c r="L148" s="120"/>
      <c r="M148" s="120"/>
      <c r="N148" s="120"/>
      <c r="O148" s="120"/>
    </row>
    <row r="149" spans="1:15" x14ac:dyDescent="0.25">
      <c r="A149" s="24">
        <v>4650</v>
      </c>
      <c r="B149" s="10" t="s">
        <v>378</v>
      </c>
      <c r="C149" s="432">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380</v>
      </c>
      <c r="C150" s="432">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393</v>
      </c>
      <c r="C151" s="432">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396</v>
      </c>
      <c r="C152" s="432">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384</v>
      </c>
      <c r="C153" s="432">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387</v>
      </c>
      <c r="C154" s="43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401</v>
      </c>
      <c r="C155" s="432">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392</v>
      </c>
      <c r="C156" s="432">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405</v>
      </c>
      <c r="C157" s="432">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398</v>
      </c>
      <c r="C158" s="432">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399</v>
      </c>
      <c r="C159" s="432">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400</v>
      </c>
      <c r="C160" s="432">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410</v>
      </c>
      <c r="C161" s="432">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403</v>
      </c>
      <c r="C162" s="432">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404</v>
      </c>
      <c r="C163" s="432">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407</v>
      </c>
      <c r="C164" s="432">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416</v>
      </c>
      <c r="C165" s="432">
        <f>'3.Income &amp; Expenditure Budget'!$E166</f>
        <v>0</v>
      </c>
      <c r="D165" s="120"/>
      <c r="E165" s="120"/>
      <c r="F165" s="120"/>
      <c r="G165" s="120"/>
      <c r="H165" s="120"/>
      <c r="I165" s="120"/>
      <c r="J165" s="120"/>
      <c r="K165" s="120"/>
      <c r="L165" s="120"/>
      <c r="M165" s="120"/>
      <c r="N165" s="120"/>
      <c r="O165" s="120"/>
    </row>
    <row r="166" spans="1:15" x14ac:dyDescent="0.25">
      <c r="A166" s="24">
        <v>4909</v>
      </c>
      <c r="B166" s="10" t="s">
        <v>417</v>
      </c>
      <c r="C166" s="432">
        <f>'3.Income &amp; Expenditure Budget'!$E167</f>
        <v>0</v>
      </c>
      <c r="D166" s="120"/>
      <c r="E166" s="120"/>
      <c r="F166" s="120"/>
      <c r="G166" s="120"/>
      <c r="H166" s="120"/>
      <c r="I166" s="120"/>
      <c r="J166" s="120"/>
      <c r="K166" s="120"/>
      <c r="L166" s="120"/>
      <c r="M166" s="120"/>
      <c r="N166" s="120"/>
      <c r="O166" s="120"/>
    </row>
    <row r="167" spans="1:15" x14ac:dyDescent="0.25">
      <c r="A167" s="24">
        <v>4910</v>
      </c>
      <c r="B167" s="10" t="s">
        <v>409</v>
      </c>
      <c r="C167" s="432">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420</v>
      </c>
      <c r="C168" s="432">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423</v>
      </c>
      <c r="C169" s="432">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414</v>
      </c>
      <c r="C170" s="432">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428</v>
      </c>
      <c r="C171" s="432">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430</v>
      </c>
      <c r="C172" s="432">
        <f>'3.Income &amp; Expenditure Budget'!$E173</f>
        <v>0</v>
      </c>
      <c r="D172" s="120"/>
      <c r="E172" s="120"/>
      <c r="F172" s="120"/>
      <c r="G172" s="120"/>
      <c r="H172" s="120"/>
      <c r="I172" s="120"/>
      <c r="J172" s="120"/>
      <c r="K172" s="120"/>
      <c r="L172" s="120"/>
      <c r="M172" s="120"/>
      <c r="N172" s="120"/>
      <c r="O172" s="120"/>
    </row>
    <row r="173" spans="1:15" x14ac:dyDescent="0.25">
      <c r="A173" s="24">
        <v>4916</v>
      </c>
      <c r="B173" s="10" t="s">
        <v>418</v>
      </c>
      <c r="C173" s="432">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419</v>
      </c>
      <c r="C174" s="432">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422</v>
      </c>
      <c r="C175" s="432">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425</v>
      </c>
      <c r="C176" s="432">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438</v>
      </c>
      <c r="C177" s="432">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429</v>
      </c>
      <c r="C178" s="432">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431</v>
      </c>
      <c r="C179" s="432">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432</v>
      </c>
      <c r="C180" s="432">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434</v>
      </c>
      <c r="C181" s="432">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436</v>
      </c>
      <c r="C182" s="432">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445</v>
      </c>
      <c r="C183" s="432">
        <f>'3.Income &amp; Expenditure Budget'!$E184</f>
        <v>0</v>
      </c>
      <c r="D183" s="120"/>
      <c r="E183" s="120"/>
      <c r="F183" s="120"/>
      <c r="G183" s="120"/>
      <c r="H183" s="120"/>
      <c r="I183" s="120"/>
      <c r="J183" s="120"/>
      <c r="K183" s="120"/>
      <c r="L183" s="120"/>
      <c r="M183" s="120"/>
      <c r="N183" s="120"/>
      <c r="O183" s="120"/>
    </row>
    <row r="184" spans="1:15" x14ac:dyDescent="0.25">
      <c r="A184" s="24">
        <v>4928</v>
      </c>
      <c r="B184" s="10" t="s">
        <v>447</v>
      </c>
      <c r="C184" s="432">
        <f>'3.Income &amp; Expenditure Budget'!$E185</f>
        <v>0</v>
      </c>
      <c r="D184" s="120"/>
      <c r="E184" s="120"/>
      <c r="F184" s="120"/>
      <c r="G184" s="120"/>
      <c r="H184" s="120"/>
      <c r="I184" s="120"/>
      <c r="J184" s="120"/>
      <c r="K184" s="120"/>
      <c r="L184" s="120"/>
      <c r="M184" s="120"/>
      <c r="N184" s="120"/>
      <c r="O184" s="120"/>
    </row>
    <row r="185" spans="1:15" x14ac:dyDescent="0.25">
      <c r="A185" s="27">
        <v>4929</v>
      </c>
      <c r="B185" s="13" t="s">
        <v>449</v>
      </c>
      <c r="C185" s="432">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441</v>
      </c>
      <c r="C186" s="43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02" t="s">
        <v>348</v>
      </c>
      <c r="B187" s="493"/>
      <c r="C187" s="440">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35"/>
    </row>
    <row r="189" spans="1:15" ht="16.5" thickBot="1" x14ac:dyDescent="0.3">
      <c r="A189" s="502" t="s">
        <v>456</v>
      </c>
      <c r="B189" s="505"/>
      <c r="C189" s="510"/>
    </row>
    <row r="190" spans="1:15" x14ac:dyDescent="0.25">
      <c r="A190" s="28">
        <v>5010</v>
      </c>
      <c r="B190" s="14" t="s">
        <v>446</v>
      </c>
      <c r="C190" s="441">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459</v>
      </c>
      <c r="C191" s="441">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451</v>
      </c>
      <c r="C192" s="441">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463</v>
      </c>
      <c r="C193" s="441">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454</v>
      </c>
      <c r="C194" s="441">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455</v>
      </c>
      <c r="C195" s="441">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467</v>
      </c>
      <c r="C196" s="441">
        <f>'3.Income &amp; Expenditure Budget'!$E197</f>
        <v>0</v>
      </c>
      <c r="D196" s="120"/>
      <c r="E196" s="120"/>
      <c r="F196" s="120"/>
      <c r="G196" s="120"/>
      <c r="H196" s="120"/>
      <c r="I196" s="120"/>
      <c r="J196" s="120"/>
      <c r="K196" s="120"/>
      <c r="L196" s="120"/>
      <c r="M196" s="120"/>
      <c r="N196" s="120"/>
      <c r="O196" s="120"/>
    </row>
    <row r="197" spans="1:15" x14ac:dyDescent="0.25">
      <c r="A197" s="24">
        <v>5310</v>
      </c>
      <c r="B197" s="10" t="s">
        <v>458</v>
      </c>
      <c r="C197" s="441">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470</v>
      </c>
      <c r="C198" s="441">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472</v>
      </c>
      <c r="C199" s="441">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462</v>
      </c>
      <c r="C200" s="441">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475</v>
      </c>
      <c r="C201" s="441">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477</v>
      </c>
      <c r="C202" s="441">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465</v>
      </c>
      <c r="C203" s="441">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466</v>
      </c>
      <c r="C204" s="441">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468</v>
      </c>
      <c r="C205" s="441">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469</v>
      </c>
      <c r="C206" s="441">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481</v>
      </c>
      <c r="C207" s="441">
        <f>'3.Income &amp; Expenditure Budget'!$E208</f>
        <v>0</v>
      </c>
      <c r="D207" s="120"/>
      <c r="E207" s="120"/>
      <c r="F207" s="120"/>
      <c r="G207" s="120"/>
      <c r="H207" s="120"/>
      <c r="I207" s="120"/>
      <c r="J207" s="120"/>
      <c r="K207" s="120"/>
      <c r="L207" s="120"/>
      <c r="M207" s="120"/>
      <c r="N207" s="120"/>
      <c r="O207" s="120"/>
    </row>
    <row r="208" spans="1:15" x14ac:dyDescent="0.25">
      <c r="A208" s="24">
        <v>5610</v>
      </c>
      <c r="B208" s="10" t="s">
        <v>484</v>
      </c>
      <c r="C208" s="441">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486</v>
      </c>
      <c r="C209" s="441">
        <f>'3.Income &amp; Expenditure Budget'!$E210</f>
        <v>0</v>
      </c>
      <c r="D209" s="120"/>
      <c r="E209" s="120"/>
      <c r="F209" s="120"/>
      <c r="G209" s="120"/>
      <c r="H209" s="120"/>
      <c r="I209" s="120"/>
      <c r="J209" s="120"/>
      <c r="K209" s="120"/>
      <c r="L209" s="120"/>
      <c r="M209" s="120"/>
      <c r="N209" s="120"/>
      <c r="O209" s="120"/>
    </row>
    <row r="210" spans="1:15" x14ac:dyDescent="0.25">
      <c r="A210" s="24">
        <v>5700</v>
      </c>
      <c r="B210" s="10" t="s">
        <v>476</v>
      </c>
      <c r="C210" s="441">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478</v>
      </c>
      <c r="C211" s="441">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02" t="s">
        <v>490</v>
      </c>
      <c r="B212" s="493"/>
      <c r="C212" s="440">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35"/>
    </row>
    <row r="214" spans="1:15" ht="16.5" thickBot="1" x14ac:dyDescent="0.3">
      <c r="A214" s="502" t="s">
        <v>493</v>
      </c>
      <c r="B214" s="505"/>
      <c r="C214" s="510"/>
    </row>
    <row r="215" spans="1:15" x14ac:dyDescent="0.25">
      <c r="A215" s="28">
        <v>6010</v>
      </c>
      <c r="B215" s="14" t="s">
        <v>480</v>
      </c>
      <c r="C215" s="441">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497</v>
      </c>
      <c r="C216" s="441">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485</v>
      </c>
      <c r="C217" s="441">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487</v>
      </c>
      <c r="C218" s="441">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488</v>
      </c>
      <c r="C219" s="441">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489</v>
      </c>
      <c r="C220" s="441">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491</v>
      </c>
      <c r="C221" s="441">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492</v>
      </c>
      <c r="C222" s="441">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506</v>
      </c>
      <c r="C223" s="441">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496</v>
      </c>
      <c r="C224" s="441">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498</v>
      </c>
      <c r="C225" s="441">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499</v>
      </c>
      <c r="C226" s="441">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500</v>
      </c>
      <c r="C227" s="441">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501</v>
      </c>
      <c r="C228" s="441">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502</v>
      </c>
      <c r="C229" s="441">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503</v>
      </c>
      <c r="C230" s="441">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505</v>
      </c>
      <c r="C231" s="441">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508</v>
      </c>
      <c r="C232" s="441">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509</v>
      </c>
      <c r="C233" s="441">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510</v>
      </c>
      <c r="C234" s="441">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511</v>
      </c>
      <c r="C235" s="441">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512</v>
      </c>
      <c r="C236" s="441">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521</v>
      </c>
      <c r="C237" s="441">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514</v>
      </c>
      <c r="C238" s="441">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02" t="s">
        <v>525</v>
      </c>
      <c r="B239" s="518"/>
      <c r="C239" s="440">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35"/>
    </row>
    <row r="241" spans="1:15" ht="16.5" thickBot="1" x14ac:dyDescent="0.3">
      <c r="A241" s="502" t="s">
        <v>527</v>
      </c>
      <c r="B241" s="505"/>
      <c r="C241" s="510"/>
    </row>
    <row r="242" spans="1:15" x14ac:dyDescent="0.25">
      <c r="A242" s="28">
        <v>7300</v>
      </c>
      <c r="B242" s="9" t="s">
        <v>516</v>
      </c>
      <c r="C242" s="441">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517</v>
      </c>
      <c r="C243" s="441">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519</v>
      </c>
      <c r="C244" s="441">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520</v>
      </c>
      <c r="C245" s="441">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523</v>
      </c>
      <c r="C246" s="441">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524</v>
      </c>
      <c r="C247" s="441">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526</v>
      </c>
      <c r="C248" s="441">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19" t="s">
        <v>531</v>
      </c>
      <c r="B249" s="496"/>
      <c r="C249" s="440">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42"/>
      <c r="D250" s="61"/>
      <c r="E250" s="61"/>
      <c r="F250" s="61"/>
      <c r="G250" s="61"/>
      <c r="H250" s="61"/>
      <c r="I250" s="61"/>
      <c r="J250" s="61"/>
      <c r="K250" s="61"/>
      <c r="L250" s="61"/>
      <c r="M250" s="61"/>
      <c r="N250" s="61"/>
      <c r="O250" s="61"/>
    </row>
    <row r="251" spans="1:15" x14ac:dyDescent="0.25">
      <c r="A251" s="514" t="s">
        <v>532</v>
      </c>
      <c r="B251" s="520"/>
      <c r="C251" s="443">
        <f t="shared" ref="C251:O251" si="10">(C123+C187+C212+C239+C249)*5%</f>
        <v>224.3185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44"/>
      <c r="D252" s="63"/>
      <c r="E252" s="63"/>
      <c r="F252" s="63"/>
      <c r="G252" s="63"/>
      <c r="H252" s="63"/>
      <c r="I252" s="63"/>
      <c r="J252" s="63"/>
      <c r="K252" s="63"/>
      <c r="L252" s="63"/>
      <c r="M252" s="63"/>
      <c r="N252" s="63"/>
      <c r="O252" s="63"/>
    </row>
    <row r="253" spans="1:15" ht="16.5" thickBot="1" x14ac:dyDescent="0.3">
      <c r="A253" s="514" t="s">
        <v>534</v>
      </c>
      <c r="B253" s="515"/>
      <c r="C253" s="445">
        <f t="shared" ref="C253:O253" si="11">C123+C187+C212+C239+C249+C251</f>
        <v>4710.6885000000002</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38"/>
      <c r="D254" s="59"/>
      <c r="E254" s="59"/>
      <c r="F254" s="59"/>
      <c r="G254" s="59"/>
      <c r="H254" s="59"/>
      <c r="I254" s="59"/>
      <c r="J254" s="59"/>
      <c r="K254" s="59"/>
      <c r="L254" s="59"/>
      <c r="M254" s="59"/>
      <c r="N254" s="59"/>
      <c r="O254" s="59"/>
    </row>
    <row r="255" spans="1:15" ht="16.5" thickBot="1" x14ac:dyDescent="0.3">
      <c r="A255" s="516" t="s">
        <v>600</v>
      </c>
      <c r="B255" s="517"/>
      <c r="C255" s="446">
        <f t="shared" ref="C255:O255" si="12">C102-C253</f>
        <v>33450.681500000006</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02" t="s">
        <v>601</v>
      </c>
      <c r="B257" s="505"/>
      <c r="C257" s="510"/>
    </row>
    <row r="258" spans="1:15" x14ac:dyDescent="0.25">
      <c r="A258" s="502" t="s">
        <v>602</v>
      </c>
      <c r="B258" s="505"/>
      <c r="C258" s="510"/>
    </row>
    <row r="259" spans="1:15" x14ac:dyDescent="0.25">
      <c r="A259" s="24">
        <v>3900</v>
      </c>
      <c r="B259" s="10" t="s">
        <v>603</v>
      </c>
      <c r="C259" s="441"/>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604</v>
      </c>
      <c r="C260" s="441"/>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605</v>
      </c>
      <c r="C261" s="432"/>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606</v>
      </c>
      <c r="C262" s="432"/>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607</v>
      </c>
      <c r="C263" s="432"/>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608</v>
      </c>
      <c r="C264" s="432"/>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609</v>
      </c>
      <c r="C265" s="432"/>
      <c r="D265" s="120"/>
      <c r="E265" s="120"/>
      <c r="F265" s="120"/>
      <c r="G265" s="120"/>
      <c r="H265" s="120"/>
      <c r="I265" s="120"/>
      <c r="J265" s="120"/>
      <c r="K265" s="120"/>
      <c r="L265" s="120"/>
      <c r="M265" s="120"/>
      <c r="N265" s="120"/>
      <c r="O265" s="120"/>
    </row>
    <row r="266" spans="1:15" x14ac:dyDescent="0.25">
      <c r="A266" s="24">
        <v>3920</v>
      </c>
      <c r="B266" s="10" t="s">
        <v>610</v>
      </c>
      <c r="C266" s="432"/>
      <c r="D266" s="120"/>
      <c r="E266" s="120"/>
      <c r="F266" s="120"/>
      <c r="G266" s="120"/>
      <c r="H266" s="120"/>
      <c r="I266" s="120"/>
      <c r="J266" s="120"/>
      <c r="K266" s="120"/>
      <c r="L266" s="120"/>
      <c r="M266" s="120" t="str">
        <f>IFERROR(VLOOKUP(ROWS($M$11:M266),$J$11:$J$248,2,0),"")</f>
        <v/>
      </c>
      <c r="N266" s="120"/>
      <c r="O266" s="120"/>
    </row>
    <row r="267" spans="1:15" x14ac:dyDescent="0.25">
      <c r="A267" s="24">
        <v>3921</v>
      </c>
      <c r="B267" s="10" t="s">
        <v>611</v>
      </c>
      <c r="C267" s="447"/>
      <c r="D267" s="120"/>
      <c r="E267" s="120"/>
      <c r="F267" s="120"/>
      <c r="G267" s="120"/>
      <c r="H267" s="120"/>
      <c r="I267" s="120"/>
      <c r="J267" s="120"/>
      <c r="K267" s="120"/>
      <c r="L267" s="120"/>
      <c r="M267" s="120" t="str">
        <f>IFERROR(VLOOKUP(ROWS($M$11:M267),$J$11:$J$248,2,0),"")</f>
        <v/>
      </c>
      <c r="N267" s="120"/>
      <c r="O267" s="120"/>
    </row>
    <row r="268" spans="1:15" x14ac:dyDescent="0.25">
      <c r="A268" s="519" t="s">
        <v>612</v>
      </c>
      <c r="B268" s="496"/>
      <c r="C268" s="440">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x14ac:dyDescent="0.25">
      <c r="A269" s="502" t="s">
        <v>613</v>
      </c>
      <c r="B269" s="505"/>
      <c r="C269" s="510"/>
      <c r="D269" s="183"/>
      <c r="E269" s="183"/>
      <c r="F269" s="183"/>
      <c r="G269" s="183"/>
      <c r="H269" s="183"/>
      <c r="I269" s="183"/>
      <c r="J269" s="183"/>
      <c r="K269" s="183"/>
      <c r="L269" s="183"/>
      <c r="M269" s="183"/>
      <c r="N269" s="183"/>
      <c r="O269" s="183"/>
    </row>
    <row r="270" spans="1:15" x14ac:dyDescent="0.25">
      <c r="A270" s="24">
        <v>1401</v>
      </c>
      <c r="B270" s="10" t="s">
        <v>614</v>
      </c>
      <c r="C270" s="441"/>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615</v>
      </c>
      <c r="C271" s="441"/>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616</v>
      </c>
      <c r="C272" s="432"/>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617</v>
      </c>
      <c r="C273" s="432"/>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618</v>
      </c>
      <c r="C274" s="432"/>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619</v>
      </c>
      <c r="C275" s="432"/>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620</v>
      </c>
      <c r="C276" s="441"/>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621</v>
      </c>
      <c r="C277" s="441"/>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622</v>
      </c>
      <c r="C278" s="432"/>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623</v>
      </c>
      <c r="C279" s="432"/>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624</v>
      </c>
      <c r="C280" s="432"/>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625</v>
      </c>
      <c r="C281" s="432"/>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626</v>
      </c>
      <c r="C282" s="432"/>
      <c r="D282" s="120"/>
      <c r="E282" s="120"/>
      <c r="F282" s="120"/>
      <c r="G282" s="120"/>
      <c r="H282" s="120"/>
      <c r="I282" s="120"/>
      <c r="J282" s="120"/>
      <c r="K282" s="120"/>
      <c r="L282" s="120"/>
      <c r="M282" s="120" t="str">
        <f>IFERROR(VLOOKUP(ROWS($M$11:M282),$J$11:$J$248,2,0),"")</f>
        <v/>
      </c>
      <c r="N282" s="120"/>
      <c r="O282" s="120"/>
    </row>
    <row r="283" spans="1:16" x14ac:dyDescent="0.25">
      <c r="A283" s="24">
        <v>3992</v>
      </c>
      <c r="B283" s="10" t="s">
        <v>627</v>
      </c>
      <c r="C283" s="432"/>
      <c r="D283" s="120"/>
      <c r="E283" s="120"/>
      <c r="F283" s="120"/>
      <c r="G283" s="120"/>
      <c r="H283" s="120"/>
      <c r="I283" s="120"/>
      <c r="J283" s="120"/>
      <c r="K283" s="120"/>
      <c r="L283" s="120"/>
      <c r="M283" s="120" t="str">
        <f>IFERROR(VLOOKUP(ROWS($M$11:M283),$J$11:$J$248,2,0),"")</f>
        <v/>
      </c>
      <c r="N283" s="120"/>
      <c r="O283" s="120"/>
    </row>
    <row r="284" spans="1:16" x14ac:dyDescent="0.25">
      <c r="A284" s="519" t="s">
        <v>628</v>
      </c>
      <c r="B284" s="496"/>
      <c r="C284" s="440">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48"/>
      <c r="D285" s="20"/>
      <c r="E285" s="114"/>
      <c r="F285" s="107"/>
      <c r="G285" s="20"/>
      <c r="H285" s="114"/>
      <c r="I285" s="107"/>
      <c r="J285" s="20"/>
      <c r="K285" s="114"/>
      <c r="L285" s="107"/>
      <c r="M285" s="20"/>
      <c r="N285" s="114"/>
      <c r="O285" s="107"/>
      <c r="P285" s="20"/>
    </row>
    <row r="286" spans="1:16" ht="16.5" thickBot="1" x14ac:dyDescent="0.3">
      <c r="A286" s="516" t="s">
        <v>629</v>
      </c>
      <c r="B286" s="517"/>
      <c r="C286" s="446">
        <f>C255+C268-C284</f>
        <v>33450.681500000006</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48"/>
      <c r="D287" s="57"/>
      <c r="E287" s="57"/>
      <c r="F287" s="57"/>
      <c r="G287" s="57"/>
      <c r="H287" s="57"/>
      <c r="I287" s="57"/>
      <c r="J287" s="57"/>
      <c r="K287" s="57"/>
      <c r="L287" s="57"/>
      <c r="M287" s="57"/>
      <c r="N287" s="57"/>
      <c r="O287" s="57"/>
      <c r="P287" s="115"/>
    </row>
    <row r="288" spans="1:16" s="107" customFormat="1" ht="45.75" thickBot="1" x14ac:dyDescent="0.3">
      <c r="A288" s="20"/>
      <c r="B288" s="114" t="s">
        <v>630</v>
      </c>
      <c r="C288" s="449" t="s">
        <v>631</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48"/>
      <c r="D289" s="57"/>
      <c r="E289" s="57"/>
      <c r="F289" s="57"/>
      <c r="G289" s="57"/>
      <c r="H289" s="57"/>
      <c r="I289" s="57"/>
      <c r="J289" s="57"/>
      <c r="K289" s="57"/>
      <c r="L289" s="57"/>
      <c r="M289" s="57"/>
      <c r="N289" s="57"/>
      <c r="O289" s="57"/>
      <c r="P289" s="115"/>
    </row>
    <row r="290" spans="1:16" s="107" customFormat="1" x14ac:dyDescent="0.25">
      <c r="A290" s="20"/>
      <c r="B290" s="114" t="s">
        <v>632</v>
      </c>
      <c r="C290" s="448"/>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AG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98" t="s">
        <v>633</v>
      </c>
      <c r="B1" s="480"/>
      <c r="C1" s="480"/>
      <c r="F1" s="323" t="s">
        <v>634</v>
      </c>
      <c r="G1" s="324"/>
      <c r="H1" s="324"/>
      <c r="I1" s="324"/>
      <c r="J1" s="324"/>
      <c r="K1" s="324"/>
      <c r="L1" s="324"/>
      <c r="M1" s="324"/>
      <c r="N1" s="324"/>
      <c r="O1" s="325"/>
    </row>
    <row r="2" spans="1:15" ht="18.75" x14ac:dyDescent="0.3">
      <c r="A2" s="41" t="s">
        <v>89</v>
      </c>
      <c r="B2" s="43" t="str">
        <f>'1.Budget Preparation Info'!$B2</f>
        <v>2025/2026</v>
      </c>
      <c r="C2" s="57"/>
      <c r="F2" s="316" t="s">
        <v>635</v>
      </c>
      <c r="G2" s="317"/>
      <c r="H2" s="317"/>
      <c r="I2" s="317"/>
      <c r="J2" s="317"/>
      <c r="K2" s="317"/>
      <c r="L2" s="317"/>
      <c r="M2" s="317"/>
      <c r="N2" s="317"/>
      <c r="O2" s="326"/>
    </row>
    <row r="3" spans="1:15" ht="18.75" x14ac:dyDescent="0.3">
      <c r="A3" s="41" t="s">
        <v>636</v>
      </c>
      <c r="B3" s="38" t="str">
        <f>'1.Budget Preparation Info'!$B6</f>
        <v xml:space="preserve">Type school name </v>
      </c>
      <c r="C3" s="57"/>
      <c r="F3" s="316" t="s">
        <v>637</v>
      </c>
      <c r="G3" s="317"/>
      <c r="H3" s="317"/>
      <c r="I3" s="317"/>
      <c r="J3" s="317"/>
      <c r="K3" s="317"/>
      <c r="L3" s="317"/>
      <c r="M3" s="317"/>
      <c r="N3" s="317"/>
      <c r="O3" s="326"/>
    </row>
    <row r="4" spans="1:15" ht="18.75" x14ac:dyDescent="0.3">
      <c r="A4" s="41" t="s">
        <v>156</v>
      </c>
      <c r="B4" s="38" t="str">
        <f>'1.Budget Preparation Info'!$B7</f>
        <v>Type school address</v>
      </c>
      <c r="C4" s="57"/>
      <c r="F4" s="327"/>
      <c r="J4" s="328"/>
      <c r="O4" s="197"/>
    </row>
    <row r="5" spans="1:15" ht="18.75" x14ac:dyDescent="0.3">
      <c r="A5" s="41" t="s">
        <v>91</v>
      </c>
      <c r="B5" s="38" t="str">
        <f>'1.Budget Preparation Info'!$B8</f>
        <v xml:space="preserve">Type School roll </v>
      </c>
      <c r="C5" s="57"/>
      <c r="F5" s="329" t="s">
        <v>638</v>
      </c>
      <c r="G5" s="328" t="s">
        <v>639</v>
      </c>
      <c r="H5" s="328" t="s">
        <v>640</v>
      </c>
      <c r="O5" s="197"/>
    </row>
    <row r="6" spans="1:15" ht="25.5" customHeight="1" thickBot="1" x14ac:dyDescent="0.35">
      <c r="A6" s="42" t="s">
        <v>641</v>
      </c>
      <c r="B6" s="46" t="str">
        <f>'1.Budget Preparation Info'!B3</f>
        <v>Voluntary Secondary School: 
PPP School Budget</v>
      </c>
      <c r="C6" s="58"/>
      <c r="F6" s="330">
        <f>SUM($D15:$D224)</f>
        <v>42647.740000000005</v>
      </c>
      <c r="G6" s="322">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42647.740000000005</v>
      </c>
      <c r="H6" t="b">
        <f>F6=G6</f>
        <v>1</v>
      </c>
      <c r="K6" s="321"/>
      <c r="O6" s="197"/>
    </row>
    <row r="7" spans="1:15" ht="25.5" customHeight="1" x14ac:dyDescent="0.25">
      <c r="A7" s="344" t="s">
        <v>642</v>
      </c>
      <c r="B7" s="345"/>
      <c r="C7" s="345"/>
      <c r="D7" s="346"/>
      <c r="F7" s="330"/>
      <c r="K7" s="321"/>
      <c r="O7" s="197"/>
    </row>
    <row r="8" spans="1:15" ht="18.75" customHeight="1" thickBot="1" x14ac:dyDescent="0.3">
      <c r="A8" s="347" t="s">
        <v>643</v>
      </c>
      <c r="B8" s="348"/>
      <c r="C8" s="348"/>
      <c r="D8" s="349"/>
      <c r="F8" s="330"/>
      <c r="K8" s="321"/>
      <c r="O8" s="197"/>
    </row>
    <row r="9" spans="1:15" ht="16.5" thickBot="1" x14ac:dyDescent="0.3">
      <c r="A9" s="350" t="s">
        <v>644</v>
      </c>
      <c r="B9" s="351"/>
      <c r="C9" s="351"/>
      <c r="D9" s="352"/>
      <c r="F9" s="331" t="s">
        <v>645</v>
      </c>
      <c r="O9" s="197"/>
    </row>
    <row r="10" spans="1:15" ht="16.5" thickBot="1" x14ac:dyDescent="0.3">
      <c r="A10" s="353" t="s">
        <v>646</v>
      </c>
      <c r="B10" s="354"/>
      <c r="C10" s="354"/>
      <c r="D10" s="355"/>
      <c r="F10" s="332"/>
    </row>
    <row r="11" spans="1:15" ht="19.5" thickBot="1" x14ac:dyDescent="0.3">
      <c r="A11" s="521"/>
      <c r="B11" s="522"/>
      <c r="C11" s="522"/>
      <c r="D11" s="522"/>
      <c r="F11" s="333"/>
      <c r="O11" s="335"/>
    </row>
    <row r="12" spans="1:15" ht="19.5" thickBot="1" x14ac:dyDescent="0.35">
      <c r="A12" s="336" t="s">
        <v>647</v>
      </c>
      <c r="B12" s="337" t="s">
        <v>648</v>
      </c>
      <c r="C12" s="338" t="s">
        <v>649</v>
      </c>
      <c r="D12" s="339" t="s">
        <v>650</v>
      </c>
      <c r="F12" s="333"/>
      <c r="O12" s="335"/>
    </row>
    <row r="13" spans="1:15" ht="19.5" thickBot="1" x14ac:dyDescent="0.35">
      <c r="A13" s="340" t="s">
        <v>651</v>
      </c>
      <c r="B13" s="341" t="s">
        <v>652</v>
      </c>
      <c r="C13" s="342" t="s">
        <v>653</v>
      </c>
      <c r="D13" s="343" t="s">
        <v>654</v>
      </c>
      <c r="F13" s="333"/>
      <c r="O13" s="335"/>
    </row>
    <row r="14" spans="1:15" ht="19.5" thickBot="1" x14ac:dyDescent="0.35">
      <c r="A14" s="365" t="s">
        <v>655</v>
      </c>
      <c r="B14" s="365" t="s">
        <v>656</v>
      </c>
      <c r="C14" s="366" t="s">
        <v>657</v>
      </c>
      <c r="D14" s="367" t="s">
        <v>658</v>
      </c>
      <c r="F14" s="334"/>
      <c r="O14" s="335"/>
    </row>
    <row r="15" spans="1:15" ht="31.5" x14ac:dyDescent="0.25">
      <c r="A15" s="414">
        <v>3010</v>
      </c>
      <c r="B15" s="9" t="s">
        <v>165</v>
      </c>
      <c r="C15" s="368">
        <f>'3.Income &amp; Expenditure Budget'!$E12</f>
        <v>0</v>
      </c>
      <c r="D15" s="369">
        <f>C15</f>
        <v>0</v>
      </c>
      <c r="E15" s="370"/>
      <c r="F15" s="371"/>
      <c r="G15" s="372"/>
      <c r="O15" s="197"/>
    </row>
    <row r="16" spans="1:15" ht="15.75" x14ac:dyDescent="0.25">
      <c r="A16" s="415">
        <v>3020</v>
      </c>
      <c r="B16" s="10" t="s">
        <v>168</v>
      </c>
      <c r="C16" s="368">
        <f>'3.Income &amp; Expenditure Budget'!$E13</f>
        <v>0</v>
      </c>
      <c r="D16" s="369">
        <f t="shared" ref="D16:D79" si="0">C16</f>
        <v>0</v>
      </c>
      <c r="F16" s="316"/>
      <c r="G16" s="373"/>
      <c r="O16" s="197"/>
    </row>
    <row r="17" spans="1:15" ht="47.25" x14ac:dyDescent="0.25">
      <c r="A17" s="415">
        <v>3021</v>
      </c>
      <c r="B17" s="10" t="s">
        <v>170</v>
      </c>
      <c r="C17" s="368">
        <f>'3.Income &amp; Expenditure Budget'!$E14</f>
        <v>0</v>
      </c>
      <c r="D17" s="369">
        <f t="shared" si="0"/>
        <v>0</v>
      </c>
      <c r="F17" s="316"/>
      <c r="G17" s="373"/>
      <c r="O17" s="197"/>
    </row>
    <row r="18" spans="1:15" ht="21.75" customHeight="1" x14ac:dyDescent="0.25">
      <c r="A18" s="415">
        <v>3022</v>
      </c>
      <c r="B18" s="10" t="s">
        <v>172</v>
      </c>
      <c r="C18" s="368">
        <f>'3.Income &amp; Expenditure Budget'!$E15</f>
        <v>0</v>
      </c>
      <c r="D18" s="369">
        <f t="shared" si="0"/>
        <v>0</v>
      </c>
      <c r="F18" s="316"/>
      <c r="G18" s="373"/>
      <c r="O18" s="197"/>
    </row>
    <row r="19" spans="1:15" ht="15.75" x14ac:dyDescent="0.25">
      <c r="A19" s="415">
        <v>3030</v>
      </c>
      <c r="B19" s="10" t="s">
        <v>173</v>
      </c>
      <c r="C19" s="368">
        <f>'3.Income &amp; Expenditure Budget'!$E16</f>
        <v>0</v>
      </c>
      <c r="D19" s="369">
        <f t="shared" si="0"/>
        <v>0</v>
      </c>
      <c r="F19" s="316"/>
      <c r="G19" s="373"/>
      <c r="O19" s="197"/>
    </row>
    <row r="20" spans="1:15" ht="15.75" x14ac:dyDescent="0.25">
      <c r="A20" s="415">
        <v>3050</v>
      </c>
      <c r="B20" s="10" t="s">
        <v>175</v>
      </c>
      <c r="C20" s="368">
        <f>'3.Income &amp; Expenditure Budget'!$E17</f>
        <v>33675</v>
      </c>
      <c r="D20" s="315">
        <f t="shared" si="0"/>
        <v>33675</v>
      </c>
      <c r="F20" s="316"/>
      <c r="G20" s="373"/>
      <c r="O20" s="197"/>
    </row>
    <row r="21" spans="1:15" ht="15.75" x14ac:dyDescent="0.25">
      <c r="A21" s="415">
        <v>3100</v>
      </c>
      <c r="B21" s="10" t="s">
        <v>176</v>
      </c>
      <c r="C21" s="368">
        <f>'3.Income &amp; Expenditure Budget'!$E18</f>
        <v>0</v>
      </c>
      <c r="D21" s="315">
        <f t="shared" si="0"/>
        <v>0</v>
      </c>
      <c r="F21" s="316"/>
      <c r="G21" s="373"/>
      <c r="O21" s="197"/>
    </row>
    <row r="22" spans="1:15" ht="15.75" x14ac:dyDescent="0.25">
      <c r="A22" s="415">
        <v>3130</v>
      </c>
      <c r="B22" s="10" t="s">
        <v>178</v>
      </c>
      <c r="C22" s="368">
        <f>'3.Income &amp; Expenditure Budget'!$E19</f>
        <v>0</v>
      </c>
      <c r="D22" s="315">
        <f t="shared" si="0"/>
        <v>0</v>
      </c>
      <c r="F22" s="316"/>
      <c r="G22" s="373"/>
      <c r="O22" s="197"/>
    </row>
    <row r="23" spans="1:15" ht="15.75" x14ac:dyDescent="0.25">
      <c r="A23" s="415">
        <v>3140</v>
      </c>
      <c r="B23" s="10" t="s">
        <v>179</v>
      </c>
      <c r="C23" s="368">
        <f>'3.Income &amp; Expenditure Budget'!$E20</f>
        <v>0</v>
      </c>
      <c r="D23" s="315">
        <f t="shared" si="0"/>
        <v>0</v>
      </c>
      <c r="F23" s="316"/>
      <c r="G23" s="373"/>
      <c r="O23" s="197"/>
    </row>
    <row r="24" spans="1:15" ht="15.75" x14ac:dyDescent="0.25">
      <c r="A24" s="452">
        <v>3141</v>
      </c>
      <c r="B24" s="451" t="s">
        <v>181</v>
      </c>
      <c r="C24" s="368">
        <f>'3.Income &amp; Expenditure Budget'!$E21</f>
        <v>0</v>
      </c>
      <c r="D24" s="315">
        <f t="shared" si="0"/>
        <v>0</v>
      </c>
      <c r="F24" s="316"/>
      <c r="G24" s="373"/>
      <c r="O24" s="197"/>
    </row>
    <row r="25" spans="1:15" ht="15.75" x14ac:dyDescent="0.25">
      <c r="A25" s="411">
        <v>3151</v>
      </c>
      <c r="B25" s="10" t="s">
        <v>182</v>
      </c>
      <c r="C25" s="368">
        <f>'3.Income &amp; Expenditure Budget'!$E22</f>
        <v>0</v>
      </c>
      <c r="D25" s="315">
        <f t="shared" si="0"/>
        <v>0</v>
      </c>
      <c r="F25" s="316"/>
      <c r="G25" s="373"/>
      <c r="O25" s="197"/>
    </row>
    <row r="26" spans="1:15" ht="15.75" x14ac:dyDescent="0.25">
      <c r="A26" s="411">
        <v>3152</v>
      </c>
      <c r="B26" s="10" t="s">
        <v>183</v>
      </c>
      <c r="C26" s="388">
        <f>'3.Income &amp; Expenditure Budget'!$E23</f>
        <v>4486.37</v>
      </c>
      <c r="D26" s="389">
        <f t="shared" si="0"/>
        <v>4486.37</v>
      </c>
      <c r="F26" s="316"/>
      <c r="G26" s="373"/>
      <c r="O26" s="197"/>
    </row>
    <row r="27" spans="1:15" ht="15.75" x14ac:dyDescent="0.25">
      <c r="A27" s="411">
        <v>3155</v>
      </c>
      <c r="B27" s="10" t="s">
        <v>185</v>
      </c>
      <c r="C27" s="368">
        <f>'3.Income &amp; Expenditure Budget'!$E24</f>
        <v>0</v>
      </c>
      <c r="D27" s="315">
        <f t="shared" si="0"/>
        <v>0</v>
      </c>
      <c r="F27" s="316"/>
      <c r="G27" s="373"/>
      <c r="O27" s="197"/>
    </row>
    <row r="28" spans="1:15" ht="15.75" x14ac:dyDescent="0.25">
      <c r="A28" s="411">
        <v>3170</v>
      </c>
      <c r="B28" s="10" t="s">
        <v>187</v>
      </c>
      <c r="C28" s="368">
        <f>'3.Income &amp; Expenditure Budget'!$E25</f>
        <v>0</v>
      </c>
      <c r="D28" s="315">
        <f t="shared" si="0"/>
        <v>0</v>
      </c>
      <c r="F28" s="316"/>
      <c r="G28" s="373"/>
      <c r="O28" s="197"/>
    </row>
    <row r="29" spans="1:15" ht="15.75" x14ac:dyDescent="0.25">
      <c r="A29" s="411">
        <v>3171</v>
      </c>
      <c r="B29" s="10" t="s">
        <v>188</v>
      </c>
      <c r="C29" s="368">
        <f>'3.Income &amp; Expenditure Budget'!$E26</f>
        <v>0</v>
      </c>
      <c r="D29" s="315">
        <f t="shared" si="0"/>
        <v>0</v>
      </c>
      <c r="F29" s="316"/>
      <c r="G29" s="373"/>
      <c r="O29" s="197"/>
    </row>
    <row r="30" spans="1:15" ht="15.75" x14ac:dyDescent="0.25">
      <c r="A30" s="411">
        <v>3190</v>
      </c>
      <c r="B30" s="10" t="s">
        <v>189</v>
      </c>
      <c r="C30" s="368">
        <f>'3.Income &amp; Expenditure Budget'!$E27</f>
        <v>0</v>
      </c>
      <c r="D30" s="315">
        <f t="shared" si="0"/>
        <v>0</v>
      </c>
      <c r="F30" s="316"/>
      <c r="G30" s="373"/>
      <c r="O30" s="197"/>
    </row>
    <row r="31" spans="1:15" ht="15.75" x14ac:dyDescent="0.25">
      <c r="A31" s="411">
        <v>3200</v>
      </c>
      <c r="B31" s="10" t="s">
        <v>190</v>
      </c>
      <c r="C31" s="368">
        <f>'3.Income &amp; Expenditure Budget'!$E28</f>
        <v>0</v>
      </c>
      <c r="D31" s="315">
        <f t="shared" si="0"/>
        <v>0</v>
      </c>
      <c r="F31" s="316"/>
      <c r="G31" s="373"/>
      <c r="O31" s="197"/>
    </row>
    <row r="32" spans="1:15" ht="15.75" x14ac:dyDescent="0.25">
      <c r="A32" s="411">
        <v>3210</v>
      </c>
      <c r="B32" s="10" t="s">
        <v>191</v>
      </c>
      <c r="C32" s="368">
        <f>'3.Income &amp; Expenditure Budget'!$E29</f>
        <v>0</v>
      </c>
      <c r="D32" s="315">
        <f t="shared" si="0"/>
        <v>0</v>
      </c>
      <c r="F32" s="316"/>
      <c r="G32" s="373"/>
      <c r="O32" s="197"/>
    </row>
    <row r="33" spans="1:15" ht="15.75" x14ac:dyDescent="0.25">
      <c r="A33" s="411">
        <v>3220</v>
      </c>
      <c r="B33" s="10" t="s">
        <v>192</v>
      </c>
      <c r="C33" s="368">
        <f>'3.Income &amp; Expenditure Budget'!$E30</f>
        <v>0</v>
      </c>
      <c r="D33" s="315">
        <f t="shared" si="0"/>
        <v>0</v>
      </c>
      <c r="F33" s="316"/>
      <c r="G33" s="373"/>
      <c r="O33" s="197"/>
    </row>
    <row r="34" spans="1:15" ht="15.75" x14ac:dyDescent="0.25">
      <c r="A34" s="411">
        <v>3230</v>
      </c>
      <c r="B34" s="10" t="s">
        <v>193</v>
      </c>
      <c r="C34" s="368">
        <f>'3.Income &amp; Expenditure Budget'!$E31</f>
        <v>0</v>
      </c>
      <c r="D34" s="315">
        <f t="shared" si="0"/>
        <v>0</v>
      </c>
      <c r="F34" s="316"/>
      <c r="G34" s="373"/>
      <c r="O34" s="197"/>
    </row>
    <row r="35" spans="1:15" ht="15.75" x14ac:dyDescent="0.25">
      <c r="A35" s="411">
        <v>3240</v>
      </c>
      <c r="B35" s="10" t="s">
        <v>196</v>
      </c>
      <c r="C35" s="368">
        <f>'3.Income &amp; Expenditure Budget'!$E32</f>
        <v>0</v>
      </c>
      <c r="D35" s="315">
        <f t="shared" si="0"/>
        <v>0</v>
      </c>
      <c r="F35" s="316"/>
      <c r="G35" s="373"/>
      <c r="O35" s="197"/>
    </row>
    <row r="36" spans="1:15" ht="15.75" x14ac:dyDescent="0.25">
      <c r="A36" s="411">
        <v>3245</v>
      </c>
      <c r="B36" s="10" t="s">
        <v>137</v>
      </c>
      <c r="C36" s="368">
        <f>'3.Income &amp; Expenditure Budget'!$E33</f>
        <v>0</v>
      </c>
      <c r="D36" s="315">
        <f t="shared" si="0"/>
        <v>0</v>
      </c>
      <c r="F36" s="316"/>
      <c r="G36" s="373"/>
      <c r="O36" s="197"/>
    </row>
    <row r="37" spans="1:15" ht="15.75" x14ac:dyDescent="0.25">
      <c r="A37" s="411">
        <v>3255</v>
      </c>
      <c r="B37" s="10" t="s">
        <v>195</v>
      </c>
      <c r="C37" s="368">
        <f>'3.Income &amp; Expenditure Budget'!$E34</f>
        <v>0</v>
      </c>
      <c r="D37" s="315">
        <f t="shared" si="0"/>
        <v>0</v>
      </c>
      <c r="F37" s="316"/>
      <c r="G37" s="373"/>
      <c r="O37" s="197"/>
    </row>
    <row r="38" spans="1:15" ht="15.75" x14ac:dyDescent="0.25">
      <c r="A38" s="411">
        <v>3260</v>
      </c>
      <c r="B38" s="10" t="s">
        <v>197</v>
      </c>
      <c r="C38" s="368">
        <f>'3.Income &amp; Expenditure Budget'!$E35</f>
        <v>0</v>
      </c>
      <c r="D38" s="315">
        <f t="shared" si="0"/>
        <v>0</v>
      </c>
      <c r="F38" s="316"/>
      <c r="G38" s="373"/>
      <c r="O38" s="197"/>
    </row>
    <row r="39" spans="1:15" ht="15.75" x14ac:dyDescent="0.25">
      <c r="A39" s="411">
        <v>3270</v>
      </c>
      <c r="B39" s="10" t="s">
        <v>198</v>
      </c>
      <c r="C39" s="368">
        <f>'3.Income &amp; Expenditure Budget'!$E36</f>
        <v>0</v>
      </c>
      <c r="D39" s="315">
        <f t="shared" si="0"/>
        <v>0</v>
      </c>
      <c r="F39" s="316"/>
      <c r="G39" s="373"/>
      <c r="O39" s="197"/>
    </row>
    <row r="40" spans="1:15" ht="15.75" x14ac:dyDescent="0.25">
      <c r="A40" s="411">
        <v>3275</v>
      </c>
      <c r="B40" s="10" t="s">
        <v>200</v>
      </c>
      <c r="C40" s="368">
        <f>'3.Income &amp; Expenditure Budget'!$E37</f>
        <v>0</v>
      </c>
      <c r="D40" s="315">
        <f t="shared" si="0"/>
        <v>0</v>
      </c>
      <c r="F40" s="316"/>
      <c r="G40" s="373"/>
      <c r="O40" s="197"/>
    </row>
    <row r="41" spans="1:15" ht="15.75" x14ac:dyDescent="0.25">
      <c r="A41" s="411">
        <v>3276</v>
      </c>
      <c r="B41" s="10" t="s">
        <v>202</v>
      </c>
      <c r="C41" s="368">
        <f>'3.Income &amp; Expenditure Budget'!$E38</f>
        <v>0</v>
      </c>
      <c r="D41" s="315">
        <f t="shared" si="0"/>
        <v>0</v>
      </c>
      <c r="F41" s="316"/>
      <c r="G41" s="373"/>
      <c r="O41" s="197"/>
    </row>
    <row r="42" spans="1:15" ht="15.75" x14ac:dyDescent="0.25">
      <c r="A42" s="412">
        <v>3277</v>
      </c>
      <c r="B42" s="10" t="s">
        <v>208</v>
      </c>
      <c r="C42" s="368">
        <f>'3.Income &amp; Expenditure Budget'!$E39</f>
        <v>0</v>
      </c>
      <c r="D42" s="315">
        <f t="shared" si="0"/>
        <v>0</v>
      </c>
      <c r="F42" s="316"/>
      <c r="G42" s="373"/>
      <c r="O42" s="197"/>
    </row>
    <row r="43" spans="1:15" ht="15.75" x14ac:dyDescent="0.25">
      <c r="A43" s="412">
        <v>3289</v>
      </c>
      <c r="B43" s="10" t="s">
        <v>210</v>
      </c>
      <c r="C43" s="382">
        <f>'3.Income &amp; Expenditure Budget'!$E40</f>
        <v>0</v>
      </c>
      <c r="D43" s="383">
        <f t="shared" si="0"/>
        <v>0</v>
      </c>
      <c r="F43" s="316"/>
      <c r="G43" s="373"/>
      <c r="O43" s="197"/>
    </row>
    <row r="44" spans="1:15" ht="15.75" x14ac:dyDescent="0.25">
      <c r="A44" s="412">
        <v>3290</v>
      </c>
      <c r="B44" s="10" t="s">
        <v>213</v>
      </c>
      <c r="C44" s="382">
        <f>'3.Income &amp; Expenditure Budget'!$E41</f>
        <v>0</v>
      </c>
      <c r="D44" s="383">
        <f t="shared" si="0"/>
        <v>0</v>
      </c>
      <c r="F44" s="316"/>
      <c r="G44" s="373"/>
    </row>
    <row r="45" spans="1:15" ht="15.75" x14ac:dyDescent="0.25">
      <c r="A45" s="412">
        <v>3292</v>
      </c>
      <c r="B45" s="10" t="s">
        <v>209</v>
      </c>
      <c r="C45" s="314">
        <f>'3.Income &amp; Expenditure Budget'!$E42</f>
        <v>0</v>
      </c>
      <c r="D45" s="315">
        <f t="shared" si="0"/>
        <v>0</v>
      </c>
      <c r="F45" s="316"/>
      <c r="G45" s="373"/>
      <c r="O45" s="197"/>
    </row>
    <row r="46" spans="1:15" ht="15.75" x14ac:dyDescent="0.25">
      <c r="A46" s="411">
        <v>3293</v>
      </c>
      <c r="B46" s="10" t="s">
        <v>217</v>
      </c>
      <c r="C46" s="368">
        <f>'3.Income &amp; Expenditure Budget'!$E43</f>
        <v>0</v>
      </c>
      <c r="D46" s="315">
        <f t="shared" si="0"/>
        <v>0</v>
      </c>
      <c r="F46" s="316"/>
      <c r="G46" s="373"/>
      <c r="O46" s="197"/>
    </row>
    <row r="47" spans="1:15" s="36" customFormat="1" ht="16.5" thickBot="1" x14ac:dyDescent="0.3">
      <c r="A47" s="413">
        <v>3294</v>
      </c>
      <c r="B47" s="11" t="s">
        <v>219</v>
      </c>
      <c r="C47" s="374">
        <f>'3.Income &amp; Expenditure Budget'!$E44</f>
        <v>0</v>
      </c>
      <c r="D47" s="375">
        <f t="shared" si="0"/>
        <v>0</v>
      </c>
      <c r="F47" s="319">
        <f>SUM(D15:D47)</f>
        <v>38161.370000000003</v>
      </c>
      <c r="G47" s="376">
        <f>'3.Income &amp; Expenditure Budget'!$E45</f>
        <v>38161.370000000003</v>
      </c>
      <c r="H47" s="36" t="b">
        <f>F47=G47</f>
        <v>1</v>
      </c>
      <c r="O47" s="320"/>
    </row>
    <row r="48" spans="1:15" ht="15.75" x14ac:dyDescent="0.25">
      <c r="A48" s="411">
        <v>3295</v>
      </c>
      <c r="B48" s="122" t="s">
        <v>223</v>
      </c>
      <c r="C48" s="314">
        <f>'3.Income &amp; Expenditure Budget'!$E48</f>
        <v>0</v>
      </c>
      <c r="D48" s="315">
        <f t="shared" si="0"/>
        <v>0</v>
      </c>
      <c r="F48" s="316"/>
      <c r="G48" s="373"/>
      <c r="O48" s="197"/>
    </row>
    <row r="49" spans="1:15" ht="15.75" x14ac:dyDescent="0.25">
      <c r="A49" s="411">
        <v>3296</v>
      </c>
      <c r="B49" s="123" t="s">
        <v>225</v>
      </c>
      <c r="C49" s="314">
        <f>'3.Income &amp; Expenditure Budget'!$E49</f>
        <v>0</v>
      </c>
      <c r="D49" s="315">
        <f t="shared" si="0"/>
        <v>0</v>
      </c>
      <c r="F49" s="316"/>
      <c r="G49" s="373"/>
      <c r="O49" s="197"/>
    </row>
    <row r="50" spans="1:15" ht="15.75" x14ac:dyDescent="0.25">
      <c r="A50" s="411">
        <v>3297</v>
      </c>
      <c r="B50" s="123" t="s">
        <v>212</v>
      </c>
      <c r="C50" s="314">
        <f>'3.Income &amp; Expenditure Budget'!$E50</f>
        <v>0</v>
      </c>
      <c r="D50" s="315">
        <f t="shared" si="0"/>
        <v>0</v>
      </c>
      <c r="F50" s="316"/>
      <c r="G50" s="373"/>
      <c r="O50" s="197"/>
    </row>
    <row r="51" spans="1:15" ht="15.75" x14ac:dyDescent="0.25">
      <c r="A51" s="411">
        <v>3298</v>
      </c>
      <c r="B51" s="123" t="s">
        <v>214</v>
      </c>
      <c r="C51" s="314">
        <f>'3.Income &amp; Expenditure Budget'!$E51</f>
        <v>0</v>
      </c>
      <c r="D51" s="315">
        <f t="shared" si="0"/>
        <v>0</v>
      </c>
      <c r="F51" s="316"/>
      <c r="G51" s="373"/>
      <c r="O51" s="197"/>
    </row>
    <row r="52" spans="1:15" s="36" customFormat="1" ht="16.5" thickBot="1" x14ac:dyDescent="0.3">
      <c r="A52" s="413">
        <v>3299</v>
      </c>
      <c r="B52" s="124" t="s">
        <v>216</v>
      </c>
      <c r="C52" s="377">
        <f>'3.Income &amp; Expenditure Budget'!$E52</f>
        <v>0</v>
      </c>
      <c r="D52" s="375">
        <f t="shared" si="0"/>
        <v>0</v>
      </c>
      <c r="F52" s="319">
        <f>SUM(D48:D52)</f>
        <v>0</v>
      </c>
      <c r="G52" s="378">
        <f>'3.Income &amp; Expenditure Budget'!$E53</f>
        <v>0</v>
      </c>
      <c r="H52" s="36" t="b">
        <f>F52=G52</f>
        <v>1</v>
      </c>
      <c r="O52" s="320"/>
    </row>
    <row r="53" spans="1:15" ht="15.75" x14ac:dyDescent="0.25">
      <c r="A53" s="379">
        <v>3300</v>
      </c>
      <c r="B53" s="10" t="s">
        <v>236</v>
      </c>
      <c r="C53" s="314">
        <f>'3.Income &amp; Expenditure Budget'!$E56</f>
        <v>0</v>
      </c>
      <c r="D53" s="315">
        <f t="shared" si="0"/>
        <v>0</v>
      </c>
      <c r="F53" s="316"/>
      <c r="G53" s="373"/>
      <c r="O53" s="197"/>
    </row>
    <row r="54" spans="1:15" ht="15.75" x14ac:dyDescent="0.25">
      <c r="A54" s="33">
        <v>3310</v>
      </c>
      <c r="B54" s="10" t="s">
        <v>227</v>
      </c>
      <c r="C54" s="314">
        <f>'3.Income &amp; Expenditure Budget'!$E57</f>
        <v>0</v>
      </c>
      <c r="D54" s="315">
        <f t="shared" si="0"/>
        <v>0</v>
      </c>
      <c r="F54" s="316"/>
      <c r="G54" s="373"/>
      <c r="O54" s="197"/>
    </row>
    <row r="55" spans="1:15" ht="31.5" x14ac:dyDescent="0.25">
      <c r="A55" s="33">
        <v>3330</v>
      </c>
      <c r="B55" s="10" t="s">
        <v>240</v>
      </c>
      <c r="C55" s="314">
        <f>'3.Income &amp; Expenditure Budget'!$E58</f>
        <v>0</v>
      </c>
      <c r="D55" s="315">
        <f t="shared" si="0"/>
        <v>0</v>
      </c>
      <c r="F55" s="316"/>
      <c r="G55" s="373"/>
      <c r="O55" s="197"/>
    </row>
    <row r="56" spans="1:15" ht="15.75" x14ac:dyDescent="0.25">
      <c r="A56" s="33">
        <v>3335</v>
      </c>
      <c r="B56" s="10" t="s">
        <v>242</v>
      </c>
      <c r="C56" s="314">
        <f>'3.Income &amp; Expenditure Budget'!$E59</f>
        <v>0</v>
      </c>
      <c r="D56" s="315">
        <f t="shared" si="0"/>
        <v>0</v>
      </c>
      <c r="F56" s="316"/>
      <c r="G56" s="373"/>
      <c r="O56" s="197"/>
    </row>
    <row r="57" spans="1:15" ht="15.75" x14ac:dyDescent="0.25">
      <c r="A57" s="33">
        <v>3350</v>
      </c>
      <c r="B57" s="10" t="s">
        <v>232</v>
      </c>
      <c r="C57" s="314">
        <f>'3.Income &amp; Expenditure Budget'!$E60</f>
        <v>0</v>
      </c>
      <c r="D57" s="315">
        <f t="shared" si="0"/>
        <v>0</v>
      </c>
      <c r="F57" s="316"/>
      <c r="G57" s="373"/>
      <c r="O57" s="197"/>
    </row>
    <row r="58" spans="1:15" ht="15.75" x14ac:dyDescent="0.25">
      <c r="A58" s="33">
        <v>3370</v>
      </c>
      <c r="B58" s="10" t="s">
        <v>233</v>
      </c>
      <c r="C58" s="314">
        <f>'3.Income &amp; Expenditure Budget'!$E61</f>
        <v>0</v>
      </c>
      <c r="D58" s="315">
        <f t="shared" si="0"/>
        <v>0</v>
      </c>
      <c r="F58" s="316"/>
      <c r="G58" s="373"/>
      <c r="O58" s="197"/>
    </row>
    <row r="59" spans="1:15" ht="15.75" x14ac:dyDescent="0.25">
      <c r="A59" s="33">
        <v>3375</v>
      </c>
      <c r="B59" s="10" t="s">
        <v>235</v>
      </c>
      <c r="C59" s="314">
        <f>'3.Income &amp; Expenditure Budget'!$E62</f>
        <v>0</v>
      </c>
      <c r="D59" s="315">
        <f t="shared" si="0"/>
        <v>0</v>
      </c>
      <c r="F59" s="316"/>
      <c r="G59" s="373"/>
      <c r="O59" s="197"/>
    </row>
    <row r="60" spans="1:15" ht="15.75" x14ac:dyDescent="0.25">
      <c r="A60" s="33">
        <v>3380</v>
      </c>
      <c r="B60" s="10" t="s">
        <v>251</v>
      </c>
      <c r="C60" s="314">
        <f>'3.Income &amp; Expenditure Budget'!$E63</f>
        <v>0</v>
      </c>
      <c r="D60" s="315">
        <f t="shared" si="0"/>
        <v>0</v>
      </c>
      <c r="F60" s="316"/>
      <c r="G60" s="373"/>
      <c r="O60" s="197"/>
    </row>
    <row r="61" spans="1:15" ht="15.75" x14ac:dyDescent="0.25">
      <c r="A61" s="33">
        <v>3390</v>
      </c>
      <c r="B61" s="10" t="s">
        <v>239</v>
      </c>
      <c r="C61" s="314">
        <f>'3.Income &amp; Expenditure Budget'!$E64</f>
        <v>0</v>
      </c>
      <c r="D61" s="315">
        <f t="shared" si="0"/>
        <v>0</v>
      </c>
      <c r="F61" s="316"/>
      <c r="G61" s="373"/>
      <c r="O61" s="197"/>
    </row>
    <row r="62" spans="1:15" ht="15.75" x14ac:dyDescent="0.25">
      <c r="A62" s="33">
        <v>3395</v>
      </c>
      <c r="B62" s="10" t="s">
        <v>255</v>
      </c>
      <c r="C62" s="314">
        <f>'3.Income &amp; Expenditure Budget'!$E65</f>
        <v>0</v>
      </c>
      <c r="D62" s="315">
        <f t="shared" si="0"/>
        <v>0</v>
      </c>
      <c r="F62" s="316"/>
      <c r="G62" s="373"/>
      <c r="O62" s="197"/>
    </row>
    <row r="63" spans="1:15" ht="15.75" x14ac:dyDescent="0.25">
      <c r="A63" s="33">
        <v>3410</v>
      </c>
      <c r="B63" s="10" t="s">
        <v>244</v>
      </c>
      <c r="C63" s="314">
        <f>'3.Income &amp; Expenditure Budget'!$E66</f>
        <v>0</v>
      </c>
      <c r="D63" s="315">
        <f t="shared" si="0"/>
        <v>0</v>
      </c>
      <c r="F63" s="316"/>
      <c r="G63" s="373"/>
      <c r="O63" s="197"/>
    </row>
    <row r="64" spans="1:15" ht="15.75" x14ac:dyDescent="0.25">
      <c r="A64" s="33">
        <v>3420</v>
      </c>
      <c r="B64" s="10" t="s">
        <v>246</v>
      </c>
      <c r="C64" s="314">
        <f>'3.Income &amp; Expenditure Budget'!$E67</f>
        <v>0</v>
      </c>
      <c r="D64" s="315">
        <f t="shared" si="0"/>
        <v>0</v>
      </c>
      <c r="F64" s="316"/>
      <c r="G64" s="373"/>
      <c r="O64" s="197"/>
    </row>
    <row r="65" spans="1:15" ht="15.75" x14ac:dyDescent="0.25">
      <c r="A65" s="33">
        <v>3430</v>
      </c>
      <c r="B65" s="10" t="s">
        <v>248</v>
      </c>
      <c r="C65" s="314">
        <f>'3.Income &amp; Expenditure Budget'!$E68</f>
        <v>0</v>
      </c>
      <c r="D65" s="315">
        <f t="shared" si="0"/>
        <v>0</v>
      </c>
      <c r="F65" s="316"/>
      <c r="G65" s="373"/>
      <c r="O65" s="197"/>
    </row>
    <row r="66" spans="1:15" ht="15.75" x14ac:dyDescent="0.25">
      <c r="A66" s="33">
        <v>3440</v>
      </c>
      <c r="B66" s="10" t="s">
        <v>250</v>
      </c>
      <c r="C66" s="314">
        <f>'3.Income &amp; Expenditure Budget'!$E69</f>
        <v>0</v>
      </c>
      <c r="D66" s="315">
        <f t="shared" si="0"/>
        <v>0</v>
      </c>
      <c r="F66" s="316"/>
      <c r="G66" s="373"/>
      <c r="O66" s="197"/>
    </row>
    <row r="67" spans="1:15" ht="15.75" x14ac:dyDescent="0.25">
      <c r="A67" s="33">
        <v>3450</v>
      </c>
      <c r="B67" s="10" t="s">
        <v>253</v>
      </c>
      <c r="C67" s="314">
        <f>'3.Income &amp; Expenditure Budget'!$E70</f>
        <v>0</v>
      </c>
      <c r="D67" s="315">
        <f t="shared" si="0"/>
        <v>0</v>
      </c>
      <c r="F67" s="316"/>
      <c r="G67" s="373"/>
      <c r="O67" s="197"/>
    </row>
    <row r="68" spans="1:15" ht="15.75" x14ac:dyDescent="0.25">
      <c r="A68" s="33">
        <v>3460</v>
      </c>
      <c r="B68" s="10" t="s">
        <v>265</v>
      </c>
      <c r="C68" s="314">
        <f>'3.Income &amp; Expenditure Budget'!$E71</f>
        <v>0</v>
      </c>
      <c r="D68" s="315">
        <f t="shared" si="0"/>
        <v>0</v>
      </c>
      <c r="F68" s="316"/>
      <c r="G68" s="373"/>
      <c r="O68" s="197"/>
    </row>
    <row r="69" spans="1:15" ht="15.75" x14ac:dyDescent="0.25">
      <c r="A69" s="33">
        <v>3490</v>
      </c>
      <c r="B69" s="10" t="s">
        <v>257</v>
      </c>
      <c r="C69" s="314">
        <f>'3.Income &amp; Expenditure Budget'!$E72</f>
        <v>0</v>
      </c>
      <c r="D69" s="315">
        <f t="shared" si="0"/>
        <v>0</v>
      </c>
      <c r="F69" s="316"/>
      <c r="G69" s="373"/>
      <c r="O69" s="197"/>
    </row>
    <row r="70" spans="1:15" ht="15.75" x14ac:dyDescent="0.25">
      <c r="A70" s="33">
        <v>3495</v>
      </c>
      <c r="B70" s="10" t="s">
        <v>259</v>
      </c>
      <c r="C70" s="314">
        <f>'3.Income &amp; Expenditure Budget'!$E73</f>
        <v>0</v>
      </c>
      <c r="D70" s="315">
        <f t="shared" si="0"/>
        <v>0</v>
      </c>
      <c r="F70" s="316"/>
      <c r="G70" s="373"/>
      <c r="O70" s="197"/>
    </row>
    <row r="71" spans="1:15" ht="15.75" x14ac:dyDescent="0.25">
      <c r="A71" s="33">
        <v>3500</v>
      </c>
      <c r="B71" s="10" t="s">
        <v>261</v>
      </c>
      <c r="C71" s="314">
        <f>'3.Income &amp; Expenditure Budget'!$E74</f>
        <v>0</v>
      </c>
      <c r="D71" s="315">
        <f t="shared" si="0"/>
        <v>0</v>
      </c>
      <c r="F71" s="316"/>
      <c r="G71" s="373"/>
      <c r="O71" s="197"/>
    </row>
    <row r="72" spans="1:15" ht="15.75" x14ac:dyDescent="0.25">
      <c r="A72" s="33">
        <v>3510</v>
      </c>
      <c r="B72" s="10" t="s">
        <v>271</v>
      </c>
      <c r="C72" s="314">
        <f>'3.Income &amp; Expenditure Budget'!$E75</f>
        <v>0</v>
      </c>
      <c r="D72" s="315">
        <f t="shared" si="0"/>
        <v>0</v>
      </c>
      <c r="F72" s="316"/>
      <c r="G72" s="373"/>
      <c r="O72" s="197"/>
    </row>
    <row r="73" spans="1:15" ht="15.75" x14ac:dyDescent="0.25">
      <c r="A73" s="33">
        <v>3511</v>
      </c>
      <c r="B73" s="10" t="s">
        <v>273</v>
      </c>
      <c r="C73" s="314">
        <f>'3.Income &amp; Expenditure Budget'!$E76</f>
        <v>0</v>
      </c>
      <c r="D73" s="315">
        <f t="shared" si="0"/>
        <v>0</v>
      </c>
      <c r="F73" s="316"/>
      <c r="G73" s="373"/>
      <c r="O73" s="197"/>
    </row>
    <row r="74" spans="1:15" ht="15.75" x14ac:dyDescent="0.25">
      <c r="A74" s="33">
        <v>3520</v>
      </c>
      <c r="B74" s="10" t="s">
        <v>264</v>
      </c>
      <c r="C74" s="314">
        <f>'3.Income &amp; Expenditure Budget'!$E77</f>
        <v>0</v>
      </c>
      <c r="D74" s="315">
        <f t="shared" si="0"/>
        <v>0</v>
      </c>
      <c r="F74" s="316"/>
      <c r="G74" s="373"/>
      <c r="O74" s="197"/>
    </row>
    <row r="75" spans="1:15" ht="15.75" x14ac:dyDescent="0.25">
      <c r="A75" s="33">
        <v>3530</v>
      </c>
      <c r="B75" s="10" t="s">
        <v>266</v>
      </c>
      <c r="C75" s="314">
        <f>'3.Income &amp; Expenditure Budget'!$E78</f>
        <v>0</v>
      </c>
      <c r="D75" s="315">
        <f t="shared" si="0"/>
        <v>0</v>
      </c>
      <c r="F75" s="316"/>
      <c r="G75" s="373"/>
      <c r="O75" s="197"/>
    </row>
    <row r="76" spans="1:15" ht="15.75" x14ac:dyDescent="0.25">
      <c r="A76" s="33">
        <v>3531</v>
      </c>
      <c r="B76" s="10" t="s">
        <v>267</v>
      </c>
      <c r="C76" s="314">
        <f>'3.Income &amp; Expenditure Budget'!$E79</f>
        <v>0</v>
      </c>
      <c r="D76" s="315">
        <f t="shared" si="0"/>
        <v>0</v>
      </c>
      <c r="F76" s="316"/>
      <c r="G76" s="373"/>
      <c r="O76" s="197"/>
    </row>
    <row r="77" spans="1:15" ht="15.75" x14ac:dyDescent="0.25">
      <c r="A77" s="33">
        <v>3535</v>
      </c>
      <c r="B77" s="10" t="s">
        <v>269</v>
      </c>
      <c r="C77" s="314">
        <f>'3.Income &amp; Expenditure Budget'!$E80</f>
        <v>0</v>
      </c>
      <c r="D77" s="315">
        <f t="shared" si="0"/>
        <v>0</v>
      </c>
      <c r="F77" s="316"/>
      <c r="G77" s="373"/>
      <c r="O77" s="197"/>
    </row>
    <row r="78" spans="1:15" ht="15.75" x14ac:dyDescent="0.25">
      <c r="A78" s="33">
        <v>3540</v>
      </c>
      <c r="B78" s="10" t="s">
        <v>270</v>
      </c>
      <c r="C78" s="314">
        <f>'3.Income &amp; Expenditure Budget'!$E81</f>
        <v>0</v>
      </c>
      <c r="D78" s="315">
        <f t="shared" si="0"/>
        <v>0</v>
      </c>
      <c r="F78" s="316"/>
      <c r="G78" s="373"/>
      <c r="O78" s="197"/>
    </row>
    <row r="79" spans="1:15" ht="15.75" x14ac:dyDescent="0.25">
      <c r="A79" s="33">
        <v>3545</v>
      </c>
      <c r="B79" s="10" t="s">
        <v>286</v>
      </c>
      <c r="C79" s="314">
        <f>'3.Income &amp; Expenditure Budget'!$E82</f>
        <v>0</v>
      </c>
      <c r="D79" s="315">
        <f t="shared" si="0"/>
        <v>0</v>
      </c>
      <c r="F79" s="316"/>
      <c r="G79" s="373"/>
      <c r="I79" s="317"/>
    </row>
    <row r="80" spans="1:15" ht="15.75" x14ac:dyDescent="0.25">
      <c r="A80" s="33">
        <v>3550</v>
      </c>
      <c r="B80" s="10" t="s">
        <v>275</v>
      </c>
      <c r="C80" s="314">
        <f>'3.Income &amp; Expenditure Budget'!$E83</f>
        <v>0</v>
      </c>
      <c r="D80" s="315">
        <f t="shared" ref="D80:D151" si="1">C80</f>
        <v>0</v>
      </c>
      <c r="F80" s="316"/>
      <c r="G80" s="373"/>
      <c r="O80" s="197"/>
    </row>
    <row r="81" spans="1:15" ht="15.75" x14ac:dyDescent="0.25">
      <c r="A81" s="33">
        <v>3570</v>
      </c>
      <c r="B81" s="10" t="s">
        <v>277</v>
      </c>
      <c r="C81" s="314">
        <f>'3.Income &amp; Expenditure Budget'!$E84</f>
        <v>0</v>
      </c>
      <c r="D81" s="315">
        <f t="shared" si="1"/>
        <v>0</v>
      </c>
      <c r="F81" s="316"/>
      <c r="G81" s="373"/>
      <c r="O81" s="197"/>
    </row>
    <row r="82" spans="1:15" ht="15.75" x14ac:dyDescent="0.25">
      <c r="A82" s="33">
        <v>3572</v>
      </c>
      <c r="B82" s="10" t="s">
        <v>279</v>
      </c>
      <c r="C82" s="314">
        <f>'3.Income &amp; Expenditure Budget'!$E85</f>
        <v>0</v>
      </c>
      <c r="D82" s="315">
        <f t="shared" si="1"/>
        <v>0</v>
      </c>
      <c r="F82" s="316"/>
      <c r="G82" s="373"/>
      <c r="O82" s="197"/>
    </row>
    <row r="83" spans="1:15" ht="15.75" x14ac:dyDescent="0.25">
      <c r="A83" s="33">
        <v>3573</v>
      </c>
      <c r="B83" s="10" t="s">
        <v>290</v>
      </c>
      <c r="C83" s="314">
        <f>'3.Income &amp; Expenditure Budget'!$E86</f>
        <v>0</v>
      </c>
      <c r="D83" s="315">
        <f t="shared" si="1"/>
        <v>0</v>
      </c>
      <c r="F83" s="316"/>
      <c r="G83" s="373"/>
      <c r="O83" s="197"/>
    </row>
    <row r="84" spans="1:15" ht="15.75" x14ac:dyDescent="0.25">
      <c r="A84" s="33">
        <v>3574</v>
      </c>
      <c r="B84" s="10" t="s">
        <v>283</v>
      </c>
      <c r="C84" s="314">
        <f>'3.Income &amp; Expenditure Budget'!$E87</f>
        <v>0</v>
      </c>
      <c r="D84" s="315">
        <f t="shared" si="1"/>
        <v>0</v>
      </c>
      <c r="F84" s="316"/>
      <c r="G84" s="373"/>
      <c r="O84" s="197"/>
    </row>
    <row r="85" spans="1:15" ht="15.75" x14ac:dyDescent="0.25">
      <c r="A85" s="33">
        <v>3575</v>
      </c>
      <c r="B85" s="10" t="s">
        <v>285</v>
      </c>
      <c r="C85" s="314">
        <f>'3.Income &amp; Expenditure Budget'!$E88</f>
        <v>0</v>
      </c>
      <c r="D85" s="315">
        <f t="shared" si="1"/>
        <v>0</v>
      </c>
      <c r="F85" s="316"/>
      <c r="G85" s="373"/>
      <c r="O85" s="197"/>
    </row>
    <row r="86" spans="1:15" s="36" customFormat="1" ht="16.5" thickBot="1" x14ac:dyDescent="0.3">
      <c r="A86" s="380">
        <v>3580</v>
      </c>
      <c r="B86" s="11" t="s">
        <v>296</v>
      </c>
      <c r="C86" s="377">
        <f>'3.Income &amp; Expenditure Budget'!$E89</f>
        <v>0</v>
      </c>
      <c r="D86" s="375">
        <f t="shared" si="1"/>
        <v>0</v>
      </c>
      <c r="F86" s="319">
        <f>SUM(D53:D86)</f>
        <v>0</v>
      </c>
      <c r="G86" s="378">
        <f>'3.Income &amp; Expenditure Budget'!$E90</f>
        <v>0</v>
      </c>
      <c r="H86" s="36" t="b">
        <f>F86=G86</f>
        <v>1</v>
      </c>
      <c r="O86" s="320"/>
    </row>
    <row r="87" spans="1:15" ht="15.75" x14ac:dyDescent="0.25">
      <c r="A87" s="379">
        <v>3650</v>
      </c>
      <c r="B87" s="14" t="s">
        <v>291</v>
      </c>
      <c r="C87" s="314">
        <f>'3.Income &amp; Expenditure Budget'!$E93</f>
        <v>0</v>
      </c>
      <c r="D87" s="315">
        <f t="shared" si="1"/>
        <v>0</v>
      </c>
      <c r="F87" s="318"/>
      <c r="G87" s="373"/>
      <c r="O87" s="197"/>
    </row>
    <row r="88" spans="1:15" ht="15.75" x14ac:dyDescent="0.25">
      <c r="A88" s="33">
        <v>3700</v>
      </c>
      <c r="B88" s="10" t="s">
        <v>293</v>
      </c>
      <c r="C88" s="314">
        <f>'3.Income &amp; Expenditure Budget'!$E94</f>
        <v>0</v>
      </c>
      <c r="D88" s="315">
        <f t="shared" si="1"/>
        <v>0</v>
      </c>
      <c r="F88" s="316"/>
      <c r="G88" s="373"/>
      <c r="O88" s="197"/>
    </row>
    <row r="89" spans="1:15" ht="15.75" x14ac:dyDescent="0.25">
      <c r="A89" s="33">
        <v>3770</v>
      </c>
      <c r="B89" s="10" t="s">
        <v>295</v>
      </c>
      <c r="C89" s="314">
        <f>'3.Income &amp; Expenditure Budget'!$E95</f>
        <v>0</v>
      </c>
      <c r="D89" s="315">
        <f t="shared" si="1"/>
        <v>0</v>
      </c>
      <c r="F89" s="316"/>
      <c r="G89" s="373"/>
      <c r="O89" s="197"/>
    </row>
    <row r="90" spans="1:15" ht="15.75" x14ac:dyDescent="0.25">
      <c r="A90" s="33">
        <v>3800</v>
      </c>
      <c r="B90" s="10" t="s">
        <v>298</v>
      </c>
      <c r="C90" s="314">
        <f>'3.Income &amp; Expenditure Budget'!$E96</f>
        <v>0</v>
      </c>
      <c r="D90" s="315">
        <f t="shared" si="1"/>
        <v>0</v>
      </c>
      <c r="F90" s="316"/>
      <c r="G90" s="373"/>
      <c r="O90" s="197"/>
    </row>
    <row r="91" spans="1:15" ht="15.75" x14ac:dyDescent="0.25">
      <c r="A91" s="33">
        <v>3850</v>
      </c>
      <c r="B91" s="10" t="s">
        <v>300</v>
      </c>
      <c r="C91" s="314">
        <f>'3.Income &amp; Expenditure Budget'!$E97</f>
        <v>0</v>
      </c>
      <c r="D91" s="315">
        <f t="shared" si="1"/>
        <v>0</v>
      </c>
      <c r="F91" s="316"/>
      <c r="G91" s="373"/>
      <c r="O91" s="197"/>
    </row>
    <row r="92" spans="1:15" ht="15.75" x14ac:dyDescent="0.25">
      <c r="A92" s="33">
        <v>3851</v>
      </c>
      <c r="B92" s="10" t="s">
        <v>301</v>
      </c>
      <c r="C92" s="314">
        <f>'3.Income &amp; Expenditure Budget'!$E98</f>
        <v>0</v>
      </c>
      <c r="D92" s="315">
        <f t="shared" si="1"/>
        <v>0</v>
      </c>
      <c r="F92" s="316"/>
      <c r="G92" s="373"/>
      <c r="O92" s="197"/>
    </row>
    <row r="93" spans="1:15" ht="15.75" x14ac:dyDescent="0.25">
      <c r="A93" s="33">
        <v>3852</v>
      </c>
      <c r="B93" s="10" t="s">
        <v>303</v>
      </c>
      <c r="C93" s="314">
        <f>'3.Income &amp; Expenditure Budget'!$E99</f>
        <v>0</v>
      </c>
      <c r="D93" s="315">
        <f t="shared" si="1"/>
        <v>0</v>
      </c>
      <c r="F93" s="316"/>
      <c r="G93" s="373"/>
      <c r="O93" s="197"/>
    </row>
    <row r="94" spans="1:15" s="36" customFormat="1" ht="32.25" thickBot="1" x14ac:dyDescent="0.3">
      <c r="A94" s="380">
        <v>3853</v>
      </c>
      <c r="B94" s="13" t="s">
        <v>304</v>
      </c>
      <c r="C94" s="377">
        <f>'3.Income &amp; Expenditure Budget'!$E100</f>
        <v>0</v>
      </c>
      <c r="D94" s="375">
        <f t="shared" si="1"/>
        <v>0</v>
      </c>
      <c r="F94" s="319">
        <f>SUM(D87:D94)</f>
        <v>0</v>
      </c>
      <c r="G94" s="378">
        <f>'3.Income &amp; Expenditure Budget'!E101</f>
        <v>0</v>
      </c>
      <c r="H94" s="36" t="b">
        <f>F94=G94</f>
        <v>1</v>
      </c>
      <c r="O94" s="320"/>
    </row>
    <row r="95" spans="1:15" ht="15.75" x14ac:dyDescent="0.25">
      <c r="A95" s="23">
        <v>4110</v>
      </c>
      <c r="B95" s="9" t="s">
        <v>320</v>
      </c>
      <c r="C95" s="314">
        <f>'3.Income &amp; Expenditure Budget'!E108</f>
        <v>0</v>
      </c>
      <c r="D95" s="315">
        <f t="shared" si="1"/>
        <v>0</v>
      </c>
      <c r="F95" s="316"/>
      <c r="G95" s="373"/>
      <c r="O95" s="197"/>
    </row>
    <row r="96" spans="1:15" ht="15.75" x14ac:dyDescent="0.25">
      <c r="A96" s="24">
        <v>4111</v>
      </c>
      <c r="B96" s="10" t="s">
        <v>323</v>
      </c>
      <c r="C96" s="314">
        <f>'3.Income &amp; Expenditure Budget'!E109</f>
        <v>0</v>
      </c>
      <c r="D96" s="315">
        <f t="shared" si="1"/>
        <v>0</v>
      </c>
      <c r="F96" s="316"/>
      <c r="G96" s="373"/>
      <c r="O96" s="197"/>
    </row>
    <row r="97" spans="1:33" ht="15.75" x14ac:dyDescent="0.25">
      <c r="A97" s="24">
        <v>4112</v>
      </c>
      <c r="B97" s="10" t="s">
        <v>325</v>
      </c>
      <c r="C97" s="314">
        <f>'3.Income &amp; Expenditure Budget'!E110</f>
        <v>0</v>
      </c>
      <c r="D97" s="315">
        <f t="shared" si="1"/>
        <v>0</v>
      </c>
      <c r="F97" s="316"/>
      <c r="G97" s="373"/>
      <c r="O97" s="197"/>
    </row>
    <row r="98" spans="1:33" ht="15.75" x14ac:dyDescent="0.25">
      <c r="A98" s="24">
        <v>4113</v>
      </c>
      <c r="B98" s="49" t="s">
        <v>328</v>
      </c>
      <c r="C98" s="314">
        <f>'3.Income &amp; Expenditure Budget'!E111</f>
        <v>4486.37</v>
      </c>
      <c r="D98" s="315">
        <f t="shared" si="1"/>
        <v>4486.37</v>
      </c>
      <c r="F98" s="316"/>
      <c r="G98" s="373"/>
      <c r="O98" s="197"/>
    </row>
    <row r="99" spans="1:33" ht="15.75" x14ac:dyDescent="0.25">
      <c r="A99" s="24">
        <v>4150</v>
      </c>
      <c r="B99" s="10" t="s">
        <v>330</v>
      </c>
      <c r="C99" s="314">
        <f>'3.Income &amp; Expenditure Budget'!E112</f>
        <v>0</v>
      </c>
      <c r="D99" s="315">
        <f t="shared" si="1"/>
        <v>0</v>
      </c>
      <c r="F99" s="316"/>
      <c r="G99" s="373"/>
      <c r="O99" s="197"/>
    </row>
    <row r="100" spans="1:33" ht="15.75" x14ac:dyDescent="0.25">
      <c r="A100" s="24">
        <v>4155</v>
      </c>
      <c r="B100" s="10" t="s">
        <v>333</v>
      </c>
      <c r="C100" s="314">
        <f>'3.Income &amp; Expenditure Budget'!E113</f>
        <v>0</v>
      </c>
      <c r="D100" s="315">
        <f t="shared" si="1"/>
        <v>0</v>
      </c>
      <c r="F100" s="316"/>
      <c r="G100" s="373"/>
      <c r="O100" s="197"/>
    </row>
    <row r="101" spans="1:33" ht="15.75" x14ac:dyDescent="0.25">
      <c r="A101" s="24">
        <v>4170</v>
      </c>
      <c r="B101" s="10" t="s">
        <v>335</v>
      </c>
      <c r="C101" s="314">
        <f>'3.Income &amp; Expenditure Budget'!E114</f>
        <v>0</v>
      </c>
      <c r="D101" s="315">
        <f t="shared" si="1"/>
        <v>0</v>
      </c>
      <c r="F101" s="316"/>
      <c r="G101" s="373"/>
      <c r="O101" s="197"/>
    </row>
    <row r="102" spans="1:33" ht="15.75" x14ac:dyDescent="0.25">
      <c r="A102" s="24">
        <v>4180</v>
      </c>
      <c r="B102" s="10" t="s">
        <v>336</v>
      </c>
      <c r="C102" s="314">
        <f>'3.Income &amp; Expenditure Budget'!E115</f>
        <v>0</v>
      </c>
      <c r="D102" s="315">
        <f t="shared" si="1"/>
        <v>0</v>
      </c>
      <c r="F102" s="316"/>
      <c r="G102" s="373"/>
      <c r="O102" s="197"/>
    </row>
    <row r="103" spans="1:33" ht="15.75" x14ac:dyDescent="0.25">
      <c r="A103" s="24">
        <v>4181</v>
      </c>
      <c r="B103" s="10" t="s">
        <v>337</v>
      </c>
      <c r="C103" s="314">
        <f>'3.Income &amp; Expenditure Budget'!E116</f>
        <v>0</v>
      </c>
      <c r="D103" s="315">
        <f t="shared" si="1"/>
        <v>0</v>
      </c>
      <c r="F103" s="316"/>
      <c r="G103" s="373"/>
      <c r="O103" s="197"/>
    </row>
    <row r="104" spans="1:33" ht="15.75" x14ac:dyDescent="0.25">
      <c r="A104" s="24">
        <v>4190</v>
      </c>
      <c r="B104" s="10" t="s">
        <v>338</v>
      </c>
      <c r="C104" s="314">
        <f>'3.Income &amp; Expenditure Budget'!E117</f>
        <v>0</v>
      </c>
      <c r="D104" s="315">
        <f t="shared" si="1"/>
        <v>0</v>
      </c>
      <c r="F104" s="316"/>
      <c r="G104" s="373"/>
      <c r="O104" s="197"/>
    </row>
    <row r="105" spans="1:33" ht="15.75" x14ac:dyDescent="0.25">
      <c r="A105" s="24">
        <v>4191</v>
      </c>
      <c r="B105" s="10" t="s">
        <v>339</v>
      </c>
      <c r="C105" s="314">
        <f>'3.Income &amp; Expenditure Budget'!E118</f>
        <v>0</v>
      </c>
      <c r="D105" s="315">
        <f t="shared" si="1"/>
        <v>0</v>
      </c>
      <c r="F105" s="316"/>
      <c r="G105" s="373"/>
      <c r="O105" s="197"/>
    </row>
    <row r="106" spans="1:33" ht="15.75" x14ac:dyDescent="0.25">
      <c r="A106" s="24">
        <v>4196</v>
      </c>
      <c r="B106" s="10" t="s">
        <v>341</v>
      </c>
      <c r="C106" s="314">
        <f>'3.Income &amp; Expenditure Budget'!E119</f>
        <v>0</v>
      </c>
      <c r="D106" s="315">
        <f t="shared" si="1"/>
        <v>0</v>
      </c>
      <c r="F106" s="316"/>
      <c r="G106" s="373"/>
      <c r="O106" s="197"/>
    </row>
    <row r="107" spans="1:33" ht="15.75" x14ac:dyDescent="0.25">
      <c r="A107" s="24">
        <v>4198</v>
      </c>
      <c r="B107" s="10" t="s">
        <v>343</v>
      </c>
      <c r="C107" s="314">
        <f>'3.Income &amp; Expenditure Budget'!E120</f>
        <v>0</v>
      </c>
      <c r="D107" s="315">
        <f t="shared" si="1"/>
        <v>0</v>
      </c>
      <c r="F107" s="316"/>
      <c r="G107" s="317"/>
    </row>
    <row r="108" spans="1:33" s="36" customFormat="1" ht="16.5" thickBot="1" x14ac:dyDescent="0.3">
      <c r="A108" s="418">
        <v>4199</v>
      </c>
      <c r="B108" s="417" t="s">
        <v>344</v>
      </c>
      <c r="C108" s="420">
        <f>'3.Income &amp; Expenditure Budget'!E121</f>
        <v>0</v>
      </c>
      <c r="D108" s="315">
        <f t="shared" si="1"/>
        <v>0</v>
      </c>
      <c r="E108"/>
      <c r="F108" s="316"/>
      <c r="G108" s="425"/>
      <c r="H108"/>
      <c r="I108"/>
      <c r="J108"/>
      <c r="K108"/>
      <c r="L108"/>
      <c r="M108"/>
      <c r="N108"/>
      <c r="O108"/>
      <c r="P108"/>
      <c r="Q108"/>
      <c r="R108"/>
      <c r="S108"/>
      <c r="T108"/>
      <c r="U108"/>
      <c r="V108"/>
      <c r="W108"/>
      <c r="X108"/>
      <c r="Y108"/>
      <c r="Z108"/>
      <c r="AA108"/>
      <c r="AB108"/>
      <c r="AC108"/>
      <c r="AD108"/>
      <c r="AE108"/>
      <c r="AF108"/>
      <c r="AG108"/>
    </row>
    <row r="109" spans="1:33" ht="15.75" x14ac:dyDescent="0.25">
      <c r="A109" s="419">
        <v>4200</v>
      </c>
      <c r="B109" s="450" t="s">
        <v>346</v>
      </c>
      <c r="C109" s="427">
        <f>'3.Income &amp; Expenditure Budget'!E122</f>
        <v>0</v>
      </c>
      <c r="D109" s="315">
        <f t="shared" si="1"/>
        <v>0</v>
      </c>
      <c r="F109" s="318"/>
      <c r="G109" s="381"/>
      <c r="O109" s="197"/>
    </row>
    <row r="110" spans="1:33" ht="16.5" thickBot="1" x14ac:dyDescent="0.3">
      <c r="A110" s="453">
        <v>4201</v>
      </c>
      <c r="B110" s="451" t="s">
        <v>347</v>
      </c>
      <c r="C110" s="426">
        <f>'3.Income &amp; Expenditure Budget'!E123</f>
        <v>0</v>
      </c>
      <c r="D110" s="315">
        <f t="shared" si="1"/>
        <v>0</v>
      </c>
      <c r="E110" s="421"/>
      <c r="F110" s="422">
        <f>SUM(D95:D110)</f>
        <v>4486.37</v>
      </c>
      <c r="G110" s="423">
        <f>'3.Income &amp; Expenditure Budget'!E124</f>
        <v>4486.37</v>
      </c>
      <c r="H110" t="b">
        <f>F110=G110</f>
        <v>1</v>
      </c>
      <c r="I110" s="421"/>
      <c r="J110" s="421"/>
      <c r="K110" s="421"/>
      <c r="L110" s="421"/>
      <c r="M110" s="421"/>
      <c r="N110" s="421"/>
      <c r="O110" s="424"/>
      <c r="P110" s="421"/>
      <c r="Q110" s="421"/>
      <c r="R110" s="421"/>
      <c r="S110" s="421"/>
      <c r="T110" s="421"/>
      <c r="U110" s="421"/>
      <c r="V110" s="421"/>
      <c r="W110" s="421"/>
      <c r="X110" s="421"/>
      <c r="Y110" s="421"/>
      <c r="Z110" s="421"/>
      <c r="AA110" s="421"/>
      <c r="AB110" s="421"/>
      <c r="AC110" s="421"/>
      <c r="AD110" s="421"/>
      <c r="AE110" s="421"/>
      <c r="AF110" s="421"/>
      <c r="AG110" s="421"/>
    </row>
    <row r="111" spans="1:33" ht="15.75" x14ac:dyDescent="0.25">
      <c r="A111" s="23">
        <v>4310</v>
      </c>
      <c r="B111" s="14" t="s">
        <v>340</v>
      </c>
      <c r="C111" s="314">
        <f>'3.Income &amp; Expenditure Budget'!E127</f>
        <v>0</v>
      </c>
      <c r="D111" s="315">
        <f t="shared" si="1"/>
        <v>0</v>
      </c>
      <c r="F111" s="316"/>
      <c r="G111" s="373"/>
      <c r="O111" s="197"/>
    </row>
    <row r="112" spans="1:33" ht="47.25" x14ac:dyDescent="0.25">
      <c r="A112" s="24">
        <v>4311</v>
      </c>
      <c r="B112" s="10" t="s">
        <v>355</v>
      </c>
      <c r="C112" s="314">
        <f>'3.Income &amp; Expenditure Budget'!E128</f>
        <v>0</v>
      </c>
      <c r="D112" s="315">
        <f t="shared" si="1"/>
        <v>0</v>
      </c>
      <c r="F112" s="316"/>
      <c r="G112" s="373"/>
      <c r="O112" s="197"/>
    </row>
    <row r="113" spans="1:15" ht="15.75" x14ac:dyDescent="0.25">
      <c r="A113" s="24">
        <v>4315</v>
      </c>
      <c r="B113" s="10" t="s">
        <v>357</v>
      </c>
      <c r="C113" s="314">
        <f>'3.Income &amp; Expenditure Budget'!E129</f>
        <v>0</v>
      </c>
      <c r="D113" s="315">
        <f t="shared" si="1"/>
        <v>0</v>
      </c>
      <c r="F113" s="316"/>
      <c r="G113" s="373"/>
      <c r="O113" s="197"/>
    </row>
    <row r="114" spans="1:15" ht="15.75" x14ac:dyDescent="0.25">
      <c r="A114" s="24">
        <v>4330</v>
      </c>
      <c r="B114" s="10" t="s">
        <v>345</v>
      </c>
      <c r="C114" s="314">
        <f>'3.Income &amp; Expenditure Budget'!E130</f>
        <v>0</v>
      </c>
      <c r="D114" s="315">
        <f t="shared" si="1"/>
        <v>0</v>
      </c>
      <c r="F114" s="316"/>
      <c r="G114" s="373"/>
      <c r="O114" s="197"/>
    </row>
    <row r="115" spans="1:15" ht="15.75" x14ac:dyDescent="0.25">
      <c r="A115" s="24">
        <v>4350</v>
      </c>
      <c r="B115" s="10" t="s">
        <v>349</v>
      </c>
      <c r="C115" s="314">
        <f>'3.Income &amp; Expenditure Budget'!E131</f>
        <v>0</v>
      </c>
      <c r="D115" s="315">
        <f t="shared" si="1"/>
        <v>0</v>
      </c>
      <c r="F115" s="316"/>
      <c r="G115" s="373"/>
      <c r="O115" s="197"/>
    </row>
    <row r="116" spans="1:15" ht="15.75" x14ac:dyDescent="0.25">
      <c r="A116" s="24">
        <v>4370</v>
      </c>
      <c r="B116" s="10" t="s">
        <v>350</v>
      </c>
      <c r="C116" s="314">
        <f>'3.Income &amp; Expenditure Budget'!E132</f>
        <v>0</v>
      </c>
      <c r="D116" s="315">
        <f t="shared" si="1"/>
        <v>0</v>
      </c>
      <c r="F116" s="316"/>
      <c r="G116" s="373"/>
      <c r="O116" s="197"/>
    </row>
    <row r="117" spans="1:15" ht="15.75" x14ac:dyDescent="0.25">
      <c r="A117" s="24">
        <v>4390</v>
      </c>
      <c r="B117" s="10" t="s">
        <v>363</v>
      </c>
      <c r="C117" s="314">
        <f>'3.Income &amp; Expenditure Budget'!E133</f>
        <v>0</v>
      </c>
      <c r="D117" s="315">
        <f t="shared" si="1"/>
        <v>0</v>
      </c>
      <c r="F117" s="316"/>
      <c r="G117" s="373"/>
      <c r="O117" s="197"/>
    </row>
    <row r="118" spans="1:15" ht="15.75" x14ac:dyDescent="0.25">
      <c r="A118" s="24">
        <v>4410</v>
      </c>
      <c r="B118" s="10" t="s">
        <v>365</v>
      </c>
      <c r="C118" s="314">
        <f>'3.Income &amp; Expenditure Budget'!E134</f>
        <v>0</v>
      </c>
      <c r="D118" s="315">
        <f t="shared" si="1"/>
        <v>0</v>
      </c>
      <c r="F118" s="316"/>
      <c r="G118" s="373"/>
      <c r="O118" s="197"/>
    </row>
    <row r="119" spans="1:15" ht="15.75" x14ac:dyDescent="0.25">
      <c r="A119" s="24">
        <v>4420</v>
      </c>
      <c r="B119" s="10" t="s">
        <v>368</v>
      </c>
      <c r="C119" s="314">
        <f>'3.Income &amp; Expenditure Budget'!E135</f>
        <v>0</v>
      </c>
      <c r="D119" s="315">
        <f t="shared" si="1"/>
        <v>0</v>
      </c>
      <c r="F119" s="316"/>
      <c r="G119" s="373"/>
      <c r="O119" s="197"/>
    </row>
    <row r="120" spans="1:15" ht="15.75" x14ac:dyDescent="0.25">
      <c r="A120" s="24">
        <v>4430</v>
      </c>
      <c r="B120" s="10" t="s">
        <v>359</v>
      </c>
      <c r="C120" s="314">
        <f>'3.Income &amp; Expenditure Budget'!E136</f>
        <v>0</v>
      </c>
      <c r="D120" s="315">
        <f t="shared" si="1"/>
        <v>0</v>
      </c>
      <c r="F120" s="316"/>
      <c r="G120" s="373"/>
      <c r="O120" s="197"/>
    </row>
    <row r="121" spans="1:15" ht="15.75" x14ac:dyDescent="0.25">
      <c r="A121" s="24">
        <v>4450</v>
      </c>
      <c r="B121" s="10" t="s">
        <v>360</v>
      </c>
      <c r="C121" s="314">
        <f>'3.Income &amp; Expenditure Budget'!E137</f>
        <v>0</v>
      </c>
      <c r="D121" s="315">
        <f t="shared" si="1"/>
        <v>0</v>
      </c>
      <c r="F121" s="316"/>
      <c r="G121" s="373"/>
      <c r="O121" s="197"/>
    </row>
    <row r="122" spans="1:15" ht="15.75" x14ac:dyDescent="0.25">
      <c r="A122" s="24">
        <v>4470</v>
      </c>
      <c r="B122" s="10" t="s">
        <v>361</v>
      </c>
      <c r="C122" s="314">
        <f>'3.Income &amp; Expenditure Budget'!E138</f>
        <v>0</v>
      </c>
      <c r="D122" s="315">
        <f t="shared" si="1"/>
        <v>0</v>
      </c>
      <c r="F122" s="316"/>
      <c r="G122" s="373"/>
      <c r="O122" s="197"/>
    </row>
    <row r="123" spans="1:15" ht="15.75" x14ac:dyDescent="0.25">
      <c r="A123" s="24">
        <v>4490</v>
      </c>
      <c r="B123" s="10" t="s">
        <v>362</v>
      </c>
      <c r="C123" s="314">
        <f>'3.Income &amp; Expenditure Budget'!E139</f>
        <v>0</v>
      </c>
      <c r="D123" s="315">
        <f t="shared" si="1"/>
        <v>0</v>
      </c>
      <c r="F123" s="316"/>
      <c r="G123" s="373"/>
      <c r="O123" s="197"/>
    </row>
    <row r="124" spans="1:15" ht="15.75" x14ac:dyDescent="0.25">
      <c r="A124" s="24">
        <v>4550</v>
      </c>
      <c r="B124" s="10" t="s">
        <v>364</v>
      </c>
      <c r="C124" s="314">
        <f>'3.Income &amp; Expenditure Budget'!E140</f>
        <v>0</v>
      </c>
      <c r="D124" s="315">
        <f t="shared" si="1"/>
        <v>0</v>
      </c>
      <c r="F124" s="316"/>
      <c r="G124" s="373"/>
      <c r="O124" s="197"/>
    </row>
    <row r="125" spans="1:15" ht="15.75" x14ac:dyDescent="0.25">
      <c r="A125" s="24">
        <v>4570</v>
      </c>
      <c r="B125" s="10" t="s">
        <v>367</v>
      </c>
      <c r="C125" s="314">
        <f>'3.Income &amp; Expenditure Budget'!E141</f>
        <v>0</v>
      </c>
      <c r="D125" s="315">
        <f t="shared" si="1"/>
        <v>0</v>
      </c>
      <c r="F125" s="316"/>
      <c r="G125" s="373"/>
      <c r="O125" s="197"/>
    </row>
    <row r="126" spans="1:15" ht="15.75" x14ac:dyDescent="0.25">
      <c r="A126" s="24">
        <v>4590</v>
      </c>
      <c r="B126" s="10" t="s">
        <v>370</v>
      </c>
      <c r="C126" s="314">
        <f>'3.Income &amp; Expenditure Budget'!E142</f>
        <v>0</v>
      </c>
      <c r="D126" s="315">
        <f t="shared" si="1"/>
        <v>0</v>
      </c>
      <c r="F126" s="316"/>
      <c r="G126" s="373"/>
      <c r="O126" s="197"/>
    </row>
    <row r="127" spans="1:15" ht="15.75" x14ac:dyDescent="0.25">
      <c r="A127" s="24">
        <v>4610</v>
      </c>
      <c r="B127" s="10" t="s">
        <v>371</v>
      </c>
      <c r="C127" s="314">
        <f>'3.Income &amp; Expenditure Budget'!E143</f>
        <v>0</v>
      </c>
      <c r="D127" s="315">
        <f t="shared" si="1"/>
        <v>0</v>
      </c>
      <c r="F127" s="316"/>
      <c r="G127" s="373"/>
      <c r="O127" s="197"/>
    </row>
    <row r="128" spans="1:15" ht="15.75" x14ac:dyDescent="0.25">
      <c r="A128" s="24">
        <v>4620</v>
      </c>
      <c r="B128" s="10" t="s">
        <v>372</v>
      </c>
      <c r="C128" s="314">
        <f>'3.Income &amp; Expenditure Budget'!E144</f>
        <v>0</v>
      </c>
      <c r="D128" s="315">
        <f t="shared" si="1"/>
        <v>0</v>
      </c>
      <c r="F128" s="316"/>
      <c r="G128" s="373"/>
      <c r="O128" s="197"/>
    </row>
    <row r="129" spans="1:15" ht="15.75" x14ac:dyDescent="0.25">
      <c r="A129" s="24">
        <v>4630</v>
      </c>
      <c r="B129" s="10" t="s">
        <v>373</v>
      </c>
      <c r="C129" s="314">
        <f>'3.Income &amp; Expenditure Budget'!E145</f>
        <v>0</v>
      </c>
      <c r="D129" s="315">
        <f t="shared" si="1"/>
        <v>0</v>
      </c>
      <c r="F129" s="316"/>
      <c r="G129" s="373"/>
      <c r="O129" s="197"/>
    </row>
    <row r="130" spans="1:15" ht="15.75" x14ac:dyDescent="0.25">
      <c r="A130" s="24">
        <v>4635</v>
      </c>
      <c r="B130" s="10" t="s">
        <v>383</v>
      </c>
      <c r="C130" s="314">
        <f>'3.Income &amp; Expenditure Budget'!E146</f>
        <v>0</v>
      </c>
      <c r="D130" s="315">
        <f t="shared" si="1"/>
        <v>0</v>
      </c>
      <c r="F130" s="316"/>
      <c r="G130" s="373"/>
      <c r="O130" s="197"/>
    </row>
    <row r="131" spans="1:15" ht="17.25" x14ac:dyDescent="0.3">
      <c r="A131" s="24">
        <v>4636</v>
      </c>
      <c r="B131" s="416" t="s">
        <v>385</v>
      </c>
      <c r="C131" s="314">
        <f>'3.Income &amp; Expenditure Budget'!E147</f>
        <v>0</v>
      </c>
      <c r="D131" s="315">
        <f t="shared" ref="D131" si="2">C131</f>
        <v>0</v>
      </c>
      <c r="F131" s="316"/>
      <c r="G131" s="373"/>
      <c r="O131" s="197"/>
    </row>
    <row r="132" spans="1:15" ht="15.75" x14ac:dyDescent="0.25">
      <c r="A132" s="24">
        <v>4640</v>
      </c>
      <c r="B132" s="10" t="s">
        <v>386</v>
      </c>
      <c r="C132" s="314">
        <f>'3.Income &amp; Expenditure Budget'!E148</f>
        <v>0</v>
      </c>
      <c r="D132" s="315">
        <f t="shared" si="1"/>
        <v>0</v>
      </c>
      <c r="F132" s="316"/>
      <c r="G132" s="373"/>
      <c r="O132" s="197"/>
    </row>
    <row r="133" spans="1:15" ht="15.75" x14ac:dyDescent="0.25">
      <c r="A133" s="24">
        <v>4641</v>
      </c>
      <c r="B133" s="10" t="s">
        <v>388</v>
      </c>
      <c r="C133" s="314">
        <f>'3.Income &amp; Expenditure Budget'!E149</f>
        <v>0</v>
      </c>
      <c r="D133" s="315">
        <f t="shared" si="1"/>
        <v>0</v>
      </c>
      <c r="F133" s="316"/>
      <c r="G133" s="373"/>
      <c r="O133" s="197"/>
    </row>
    <row r="134" spans="1:15" ht="15.75" x14ac:dyDescent="0.25">
      <c r="A134" s="24">
        <v>4650</v>
      </c>
      <c r="B134" s="10" t="s">
        <v>378</v>
      </c>
      <c r="C134" s="314">
        <f>'3.Income &amp; Expenditure Budget'!E150</f>
        <v>0</v>
      </c>
      <c r="D134" s="315">
        <f t="shared" si="1"/>
        <v>0</v>
      </c>
      <c r="F134" s="316"/>
      <c r="G134" s="373"/>
      <c r="O134" s="197"/>
    </row>
    <row r="135" spans="1:15" ht="15.75" x14ac:dyDescent="0.25">
      <c r="A135" s="24">
        <v>4670</v>
      </c>
      <c r="B135" s="10" t="s">
        <v>380</v>
      </c>
      <c r="C135" s="314">
        <f>'3.Income &amp; Expenditure Budget'!E151</f>
        <v>0</v>
      </c>
      <c r="D135" s="315">
        <f t="shared" si="1"/>
        <v>0</v>
      </c>
      <c r="F135" s="316"/>
      <c r="G135" s="373"/>
      <c r="O135" s="197"/>
    </row>
    <row r="136" spans="1:15" ht="15.75" x14ac:dyDescent="0.25">
      <c r="A136" s="24">
        <v>4671</v>
      </c>
      <c r="B136" s="10" t="s">
        <v>393</v>
      </c>
      <c r="C136" s="314">
        <f>'3.Income &amp; Expenditure Budget'!E152</f>
        <v>0</v>
      </c>
      <c r="D136" s="315">
        <f t="shared" si="1"/>
        <v>0</v>
      </c>
      <c r="F136" s="316"/>
      <c r="G136" s="373"/>
      <c r="O136" s="197"/>
    </row>
    <row r="137" spans="1:15" ht="15.75" x14ac:dyDescent="0.25">
      <c r="A137" s="24">
        <v>4690</v>
      </c>
      <c r="B137" s="10" t="s">
        <v>396</v>
      </c>
      <c r="C137" s="314">
        <f>'3.Income &amp; Expenditure Budget'!E153</f>
        <v>0</v>
      </c>
      <c r="D137" s="315">
        <f t="shared" si="1"/>
        <v>0</v>
      </c>
      <c r="F137" s="316"/>
      <c r="G137" s="373"/>
      <c r="O137" s="197"/>
    </row>
    <row r="138" spans="1:15" ht="15.75" x14ac:dyDescent="0.25">
      <c r="A138" s="24">
        <v>4710</v>
      </c>
      <c r="B138" s="10" t="s">
        <v>384</v>
      </c>
      <c r="C138" s="314">
        <f>'3.Income &amp; Expenditure Budget'!E154</f>
        <v>0</v>
      </c>
      <c r="D138" s="315">
        <f t="shared" si="1"/>
        <v>0</v>
      </c>
      <c r="F138" s="316"/>
      <c r="G138" s="373"/>
      <c r="O138" s="197"/>
    </row>
    <row r="139" spans="1:15" ht="15.75" x14ac:dyDescent="0.25">
      <c r="A139" s="24">
        <v>4720</v>
      </c>
      <c r="B139" s="10" t="s">
        <v>387</v>
      </c>
      <c r="C139" s="314">
        <f>'3.Income &amp; Expenditure Budget'!E155</f>
        <v>0</v>
      </c>
      <c r="D139" s="315">
        <f t="shared" si="1"/>
        <v>0</v>
      </c>
      <c r="F139" s="316"/>
      <c r="G139" s="373"/>
      <c r="O139" s="197"/>
    </row>
    <row r="140" spans="1:15" ht="15.75" x14ac:dyDescent="0.25">
      <c r="A140" s="24">
        <v>4731</v>
      </c>
      <c r="B140" s="49" t="s">
        <v>401</v>
      </c>
      <c r="C140" s="314">
        <f>'3.Income &amp; Expenditure Budget'!E156</f>
        <v>0</v>
      </c>
      <c r="D140" s="315">
        <f t="shared" si="1"/>
        <v>0</v>
      </c>
      <c r="F140" s="316"/>
      <c r="G140" s="373"/>
      <c r="O140" s="197"/>
    </row>
    <row r="141" spans="1:15" ht="15.75" x14ac:dyDescent="0.25">
      <c r="A141" s="24">
        <v>4740</v>
      </c>
      <c r="B141" s="10" t="s">
        <v>392</v>
      </c>
      <c r="C141" s="314">
        <f>'3.Income &amp; Expenditure Budget'!E157</f>
        <v>0</v>
      </c>
      <c r="D141" s="315">
        <f t="shared" si="1"/>
        <v>0</v>
      </c>
      <c r="F141" s="316"/>
      <c r="G141" s="373"/>
      <c r="O141" s="197"/>
    </row>
    <row r="142" spans="1:15" ht="15.75" x14ac:dyDescent="0.25">
      <c r="A142" s="24">
        <v>4741</v>
      </c>
      <c r="B142" s="10" t="s">
        <v>405</v>
      </c>
      <c r="C142" s="314">
        <f>'3.Income &amp; Expenditure Budget'!E158</f>
        <v>0</v>
      </c>
      <c r="D142" s="315">
        <f t="shared" si="1"/>
        <v>0</v>
      </c>
      <c r="F142" s="316"/>
      <c r="G142" s="373"/>
      <c r="O142" s="197"/>
    </row>
    <row r="143" spans="1:15" ht="15.75" x14ac:dyDescent="0.25">
      <c r="A143" s="24">
        <v>4750</v>
      </c>
      <c r="B143" s="10" t="s">
        <v>398</v>
      </c>
      <c r="C143" s="314">
        <f>'3.Income &amp; Expenditure Budget'!E159</f>
        <v>0</v>
      </c>
      <c r="D143" s="315">
        <f t="shared" si="1"/>
        <v>0</v>
      </c>
      <c r="F143" s="316"/>
      <c r="G143" s="373"/>
      <c r="O143" s="197"/>
    </row>
    <row r="144" spans="1:15" ht="15.75" x14ac:dyDescent="0.25">
      <c r="A144" s="24">
        <v>4760</v>
      </c>
      <c r="B144" s="10" t="s">
        <v>399</v>
      </c>
      <c r="C144" s="314">
        <f>'3.Income &amp; Expenditure Budget'!E160</f>
        <v>0</v>
      </c>
      <c r="D144" s="315">
        <f t="shared" si="1"/>
        <v>0</v>
      </c>
      <c r="F144" s="316"/>
      <c r="G144" s="373"/>
      <c r="O144" s="197"/>
    </row>
    <row r="145" spans="1:15" ht="15.75" x14ac:dyDescent="0.25">
      <c r="A145" s="24">
        <v>4770</v>
      </c>
      <c r="B145" s="10" t="s">
        <v>400</v>
      </c>
      <c r="C145" s="314">
        <f>'3.Income &amp; Expenditure Budget'!E161</f>
        <v>0</v>
      </c>
      <c r="D145" s="315">
        <f t="shared" si="1"/>
        <v>0</v>
      </c>
      <c r="F145" s="316"/>
      <c r="G145" s="373"/>
      <c r="O145" s="197"/>
    </row>
    <row r="146" spans="1:15" ht="15.75" x14ac:dyDescent="0.25">
      <c r="A146" s="24">
        <v>4780</v>
      </c>
      <c r="B146" s="10" t="s">
        <v>410</v>
      </c>
      <c r="C146" s="314">
        <f>'3.Income &amp; Expenditure Budget'!E162</f>
        <v>0</v>
      </c>
      <c r="D146" s="315">
        <f t="shared" si="1"/>
        <v>0</v>
      </c>
      <c r="F146" s="316"/>
      <c r="G146" s="373"/>
      <c r="O146" s="197"/>
    </row>
    <row r="147" spans="1:15" ht="15.75" x14ac:dyDescent="0.25">
      <c r="A147" s="24">
        <v>4810</v>
      </c>
      <c r="B147" s="10" t="s">
        <v>403</v>
      </c>
      <c r="C147" s="314">
        <f>'3.Income &amp; Expenditure Budget'!E163</f>
        <v>0</v>
      </c>
      <c r="D147" s="315">
        <f t="shared" si="1"/>
        <v>0</v>
      </c>
      <c r="F147" s="316"/>
      <c r="G147" s="373"/>
      <c r="O147" s="197"/>
    </row>
    <row r="148" spans="1:15" ht="15.75" x14ac:dyDescent="0.25">
      <c r="A148" s="24">
        <v>4815</v>
      </c>
      <c r="B148" s="10" t="s">
        <v>404</v>
      </c>
      <c r="C148" s="314">
        <f>'3.Income &amp; Expenditure Budget'!E164</f>
        <v>0</v>
      </c>
      <c r="D148" s="315">
        <f t="shared" si="1"/>
        <v>0</v>
      </c>
      <c r="F148" s="316"/>
      <c r="G148" s="373"/>
      <c r="O148" s="197"/>
    </row>
    <row r="149" spans="1:15" ht="15.75" x14ac:dyDescent="0.25">
      <c r="A149" s="24">
        <v>4850</v>
      </c>
      <c r="B149" s="10" t="s">
        <v>407</v>
      </c>
      <c r="C149" s="314">
        <f>'3.Income &amp; Expenditure Budget'!E165</f>
        <v>0</v>
      </c>
      <c r="D149" s="315">
        <f t="shared" si="1"/>
        <v>0</v>
      </c>
      <c r="F149" s="316"/>
      <c r="G149" s="373"/>
      <c r="O149" s="197"/>
    </row>
    <row r="150" spans="1:15" ht="15.75" x14ac:dyDescent="0.25">
      <c r="A150" s="24">
        <v>4908</v>
      </c>
      <c r="B150" s="10" t="s">
        <v>416</v>
      </c>
      <c r="C150" s="314">
        <f>'3.Income &amp; Expenditure Budget'!E166</f>
        <v>0</v>
      </c>
      <c r="D150" s="315">
        <f t="shared" si="1"/>
        <v>0</v>
      </c>
      <c r="F150" s="316"/>
      <c r="G150" s="373"/>
      <c r="O150" s="197"/>
    </row>
    <row r="151" spans="1:15" ht="15.75" x14ac:dyDescent="0.25">
      <c r="A151" s="24">
        <v>4909</v>
      </c>
      <c r="B151" s="10" t="s">
        <v>417</v>
      </c>
      <c r="C151" s="314">
        <f>'3.Income &amp; Expenditure Budget'!E167</f>
        <v>0</v>
      </c>
      <c r="D151" s="315">
        <f t="shared" si="1"/>
        <v>0</v>
      </c>
      <c r="F151" s="316"/>
      <c r="G151" s="373"/>
      <c r="O151" s="197"/>
    </row>
    <row r="152" spans="1:15" ht="15.75" x14ac:dyDescent="0.25">
      <c r="A152" s="24">
        <v>4910</v>
      </c>
      <c r="B152" s="10" t="s">
        <v>409</v>
      </c>
      <c r="C152" s="314">
        <f>'3.Income &amp; Expenditure Budget'!E168</f>
        <v>0</v>
      </c>
      <c r="D152" s="315">
        <f t="shared" ref="D152:D218" si="3">C152</f>
        <v>0</v>
      </c>
      <c r="F152" s="316"/>
      <c r="G152" s="373"/>
      <c r="O152" s="197"/>
    </row>
    <row r="153" spans="1:15" ht="15.75" x14ac:dyDescent="0.25">
      <c r="A153" s="24">
        <v>4911</v>
      </c>
      <c r="B153" s="10" t="s">
        <v>420</v>
      </c>
      <c r="C153" s="314">
        <f>'3.Income &amp; Expenditure Budget'!E169</f>
        <v>0</v>
      </c>
      <c r="D153" s="315">
        <f t="shared" si="3"/>
        <v>0</v>
      </c>
      <c r="F153" s="316"/>
      <c r="G153" s="373"/>
      <c r="O153" s="197"/>
    </row>
    <row r="154" spans="1:15" ht="15.75" x14ac:dyDescent="0.25">
      <c r="A154" s="24">
        <v>4912</v>
      </c>
      <c r="B154" s="10" t="s">
        <v>423</v>
      </c>
      <c r="C154" s="314">
        <f>'3.Income &amp; Expenditure Budget'!E170</f>
        <v>0</v>
      </c>
      <c r="D154" s="315">
        <f t="shared" si="3"/>
        <v>0</v>
      </c>
      <c r="F154" s="316"/>
      <c r="G154" s="373"/>
      <c r="O154" s="197"/>
    </row>
    <row r="155" spans="1:15" ht="15.75" x14ac:dyDescent="0.25">
      <c r="A155" s="24">
        <v>4913</v>
      </c>
      <c r="B155" s="10" t="s">
        <v>414</v>
      </c>
      <c r="C155" s="314">
        <f>'3.Income &amp; Expenditure Budget'!E171</f>
        <v>0</v>
      </c>
      <c r="D155" s="315">
        <f t="shared" si="3"/>
        <v>0</v>
      </c>
      <c r="F155" s="316"/>
      <c r="G155" s="373"/>
      <c r="O155" s="197"/>
    </row>
    <row r="156" spans="1:15" ht="15.75" x14ac:dyDescent="0.25">
      <c r="A156" s="24">
        <v>4914</v>
      </c>
      <c r="B156" s="10" t="s">
        <v>428</v>
      </c>
      <c r="C156" s="314">
        <f>'3.Income &amp; Expenditure Budget'!E172</f>
        <v>0</v>
      </c>
      <c r="D156" s="315">
        <f t="shared" si="3"/>
        <v>0</v>
      </c>
      <c r="F156" s="316"/>
      <c r="G156" s="373"/>
      <c r="O156" s="197"/>
    </row>
    <row r="157" spans="1:15" ht="15.75" x14ac:dyDescent="0.25">
      <c r="A157" s="24">
        <v>4915</v>
      </c>
      <c r="B157" s="10" t="s">
        <v>430</v>
      </c>
      <c r="C157" s="314">
        <f>'3.Income &amp; Expenditure Budget'!E173</f>
        <v>0</v>
      </c>
      <c r="D157" s="315">
        <f t="shared" si="3"/>
        <v>0</v>
      </c>
      <c r="F157" s="316"/>
      <c r="G157" s="373"/>
      <c r="O157" s="197"/>
    </row>
    <row r="158" spans="1:15" ht="15.75" x14ac:dyDescent="0.25">
      <c r="A158" s="24">
        <v>4916</v>
      </c>
      <c r="B158" s="10" t="s">
        <v>418</v>
      </c>
      <c r="C158" s="314">
        <f>'3.Income &amp; Expenditure Budget'!E174</f>
        <v>0</v>
      </c>
      <c r="D158" s="315">
        <f t="shared" si="3"/>
        <v>0</v>
      </c>
      <c r="F158" s="316"/>
      <c r="G158" s="373"/>
      <c r="O158" s="197"/>
    </row>
    <row r="159" spans="1:15" ht="15.75" x14ac:dyDescent="0.25">
      <c r="A159" s="24">
        <v>4917</v>
      </c>
      <c r="B159" s="10" t="s">
        <v>419</v>
      </c>
      <c r="C159" s="314">
        <f>'3.Income &amp; Expenditure Budget'!E175</f>
        <v>0</v>
      </c>
      <c r="D159" s="315">
        <f t="shared" si="3"/>
        <v>0</v>
      </c>
      <c r="F159" s="316"/>
      <c r="G159" s="373"/>
      <c r="O159" s="197"/>
    </row>
    <row r="160" spans="1:15" ht="15.75" x14ac:dyDescent="0.25">
      <c r="A160" s="24">
        <v>4918</v>
      </c>
      <c r="B160" s="10" t="s">
        <v>422</v>
      </c>
      <c r="C160" s="314">
        <f>'3.Income &amp; Expenditure Budget'!E176</f>
        <v>0</v>
      </c>
      <c r="D160" s="315">
        <f t="shared" si="3"/>
        <v>0</v>
      </c>
      <c r="F160" s="316"/>
      <c r="G160" s="373"/>
      <c r="O160" s="197"/>
    </row>
    <row r="161" spans="1:15" ht="31.5" x14ac:dyDescent="0.25">
      <c r="A161" s="24">
        <v>4919</v>
      </c>
      <c r="B161" s="10" t="s">
        <v>425</v>
      </c>
      <c r="C161" s="314">
        <f>'3.Income &amp; Expenditure Budget'!E177</f>
        <v>0</v>
      </c>
      <c r="D161" s="315">
        <f t="shared" si="3"/>
        <v>0</v>
      </c>
      <c r="F161" s="316"/>
      <c r="G161" s="373"/>
      <c r="O161" s="197"/>
    </row>
    <row r="162" spans="1:15" ht="15.75" x14ac:dyDescent="0.25">
      <c r="A162" s="24">
        <v>4920</v>
      </c>
      <c r="B162" s="10" t="s">
        <v>438</v>
      </c>
      <c r="C162" s="314">
        <f>'3.Income &amp; Expenditure Budget'!E178</f>
        <v>0</v>
      </c>
      <c r="D162" s="315">
        <f t="shared" si="3"/>
        <v>0</v>
      </c>
      <c r="F162" s="316"/>
      <c r="G162" s="373"/>
      <c r="O162" s="197"/>
    </row>
    <row r="163" spans="1:15" ht="15.75" x14ac:dyDescent="0.25">
      <c r="A163" s="24">
        <v>4921</v>
      </c>
      <c r="B163" s="10" t="s">
        <v>429</v>
      </c>
      <c r="C163" s="314">
        <f>'3.Income &amp; Expenditure Budget'!E179</f>
        <v>0</v>
      </c>
      <c r="D163" s="315">
        <f t="shared" si="3"/>
        <v>0</v>
      </c>
      <c r="F163" s="316"/>
      <c r="G163" s="373"/>
      <c r="O163" s="197"/>
    </row>
    <row r="164" spans="1:15" ht="31.5" x14ac:dyDescent="0.25">
      <c r="A164" s="24">
        <v>4922</v>
      </c>
      <c r="B164" s="10" t="s">
        <v>431</v>
      </c>
      <c r="C164" s="314">
        <f>'3.Income &amp; Expenditure Budget'!E180</f>
        <v>0</v>
      </c>
      <c r="D164" s="315">
        <f t="shared" si="3"/>
        <v>0</v>
      </c>
      <c r="F164" s="316"/>
      <c r="G164" s="373"/>
      <c r="O164" s="197"/>
    </row>
    <row r="165" spans="1:15" ht="31.5" x14ac:dyDescent="0.25">
      <c r="A165" s="24">
        <v>4923</v>
      </c>
      <c r="B165" s="10" t="s">
        <v>432</v>
      </c>
      <c r="C165" s="314">
        <f>'3.Income &amp; Expenditure Budget'!E181</f>
        <v>0</v>
      </c>
      <c r="D165" s="315">
        <f t="shared" si="3"/>
        <v>0</v>
      </c>
      <c r="F165" s="316"/>
      <c r="G165" s="373"/>
      <c r="O165" s="197"/>
    </row>
    <row r="166" spans="1:15" ht="31.5" x14ac:dyDescent="0.25">
      <c r="A166" s="24">
        <v>4924</v>
      </c>
      <c r="B166" s="10" t="s">
        <v>434</v>
      </c>
      <c r="C166" s="314">
        <f>'3.Income &amp; Expenditure Budget'!E182</f>
        <v>0</v>
      </c>
      <c r="D166" s="315">
        <f t="shared" si="3"/>
        <v>0</v>
      </c>
      <c r="F166" s="316"/>
      <c r="G166" s="373"/>
      <c r="O166" s="197"/>
    </row>
    <row r="167" spans="1:15" ht="31.5" x14ac:dyDescent="0.25">
      <c r="A167" s="24">
        <v>4925</v>
      </c>
      <c r="B167" s="10" t="s">
        <v>436</v>
      </c>
      <c r="C167" s="314">
        <f>'3.Income &amp; Expenditure Budget'!E183</f>
        <v>0</v>
      </c>
      <c r="D167" s="315">
        <f t="shared" si="3"/>
        <v>0</v>
      </c>
      <c r="F167" s="316"/>
      <c r="G167" s="373"/>
      <c r="O167" s="197"/>
    </row>
    <row r="168" spans="1:15" ht="15.75" x14ac:dyDescent="0.25">
      <c r="A168" s="24">
        <v>4927</v>
      </c>
      <c r="B168" s="10" t="s">
        <v>445</v>
      </c>
      <c r="C168" s="314">
        <f>'3.Income &amp; Expenditure Budget'!E184</f>
        <v>0</v>
      </c>
      <c r="D168" s="315">
        <f t="shared" si="3"/>
        <v>0</v>
      </c>
      <c r="F168" s="316"/>
      <c r="G168" s="373"/>
      <c r="O168" s="197"/>
    </row>
    <row r="169" spans="1:15" ht="15.75" x14ac:dyDescent="0.25">
      <c r="A169" s="24">
        <v>4928</v>
      </c>
      <c r="B169" s="10" t="s">
        <v>447</v>
      </c>
      <c r="C169" s="314">
        <f>'3.Income &amp; Expenditure Budget'!E185</f>
        <v>0</v>
      </c>
      <c r="D169" s="315">
        <f t="shared" si="3"/>
        <v>0</v>
      </c>
      <c r="F169" s="316"/>
      <c r="G169" s="373"/>
      <c r="O169" s="197"/>
    </row>
    <row r="170" spans="1:15" ht="15.75" x14ac:dyDescent="0.25">
      <c r="A170" s="27">
        <v>4929</v>
      </c>
      <c r="B170" s="13" t="s">
        <v>449</v>
      </c>
      <c r="C170" s="314">
        <f>'3.Income &amp; Expenditure Budget'!E186</f>
        <v>0</v>
      </c>
      <c r="D170" s="315">
        <f t="shared" si="3"/>
        <v>0</v>
      </c>
      <c r="F170" s="316"/>
      <c r="G170" s="373"/>
      <c r="O170" s="197"/>
    </row>
    <row r="171" spans="1:15" s="36" customFormat="1" ht="16.5" thickBot="1" x14ac:dyDescent="0.3">
      <c r="A171" s="27">
        <v>4930</v>
      </c>
      <c r="B171" s="13" t="s">
        <v>441</v>
      </c>
      <c r="C171" s="377">
        <f>'3.Income &amp; Expenditure Budget'!E187</f>
        <v>0</v>
      </c>
      <c r="D171" s="375">
        <f t="shared" si="3"/>
        <v>0</v>
      </c>
      <c r="F171" s="319">
        <f>SUM(D111:D171)</f>
        <v>0</v>
      </c>
      <c r="G171" s="378">
        <f>'3.Income &amp; Expenditure Budget'!$E188</f>
        <v>0</v>
      </c>
      <c r="H171" s="36" t="b">
        <f>F171=G171</f>
        <v>1</v>
      </c>
      <c r="O171" s="320"/>
    </row>
    <row r="172" spans="1:15" ht="15.75" x14ac:dyDescent="0.25">
      <c r="A172" s="28">
        <v>5010</v>
      </c>
      <c r="B172" s="14" t="s">
        <v>446</v>
      </c>
      <c r="C172" s="314">
        <f>'3.Income &amp; Expenditure Budget'!$E191</f>
        <v>0</v>
      </c>
      <c r="D172" s="315">
        <f t="shared" si="3"/>
        <v>0</v>
      </c>
      <c r="F172" s="316"/>
      <c r="G172" s="373"/>
      <c r="O172" s="197"/>
    </row>
    <row r="173" spans="1:15" ht="15.75" x14ac:dyDescent="0.25">
      <c r="A173" s="24">
        <v>5030</v>
      </c>
      <c r="B173" s="10" t="s">
        <v>459</v>
      </c>
      <c r="C173" s="314">
        <f>'3.Income &amp; Expenditure Budget'!$E192</f>
        <v>0</v>
      </c>
      <c r="D173" s="315">
        <f t="shared" si="3"/>
        <v>0</v>
      </c>
      <c r="F173" s="316"/>
      <c r="G173" s="373"/>
      <c r="O173" s="197"/>
    </row>
    <row r="174" spans="1:15" ht="15.75" x14ac:dyDescent="0.25">
      <c r="A174" s="24">
        <v>5110</v>
      </c>
      <c r="B174" s="10" t="s">
        <v>451</v>
      </c>
      <c r="C174" s="314">
        <f>'3.Income &amp; Expenditure Budget'!$E193</f>
        <v>0</v>
      </c>
      <c r="D174" s="315">
        <f t="shared" si="3"/>
        <v>0</v>
      </c>
      <c r="F174" s="316"/>
      <c r="G174" s="373"/>
      <c r="O174" s="197"/>
    </row>
    <row r="175" spans="1:15" ht="15.75" x14ac:dyDescent="0.25">
      <c r="A175" s="24">
        <v>5112</v>
      </c>
      <c r="B175" s="10" t="s">
        <v>463</v>
      </c>
      <c r="C175" s="314">
        <f>'3.Income &amp; Expenditure Budget'!$E194</f>
        <v>0</v>
      </c>
      <c r="D175" s="315">
        <f t="shared" si="3"/>
        <v>0</v>
      </c>
      <c r="F175" s="316"/>
      <c r="G175" s="373"/>
      <c r="O175" s="197"/>
    </row>
    <row r="176" spans="1:15" ht="15.75" x14ac:dyDescent="0.25">
      <c r="A176" s="24">
        <v>5150</v>
      </c>
      <c r="B176" s="10" t="s">
        <v>454</v>
      </c>
      <c r="C176" s="314">
        <f>'3.Income &amp; Expenditure Budget'!$E195</f>
        <v>0</v>
      </c>
      <c r="D176" s="315">
        <f t="shared" si="3"/>
        <v>0</v>
      </c>
      <c r="F176" s="316"/>
      <c r="G176" s="373"/>
      <c r="O176" s="197"/>
    </row>
    <row r="177" spans="1:15" ht="15.75" x14ac:dyDescent="0.25">
      <c r="A177" s="24">
        <v>5170</v>
      </c>
      <c r="B177" s="10" t="s">
        <v>455</v>
      </c>
      <c r="C177" s="314">
        <f>'3.Income &amp; Expenditure Budget'!$E196</f>
        <v>0</v>
      </c>
      <c r="D177" s="315">
        <f t="shared" si="3"/>
        <v>0</v>
      </c>
      <c r="F177" s="316"/>
      <c r="G177" s="373"/>
      <c r="O177" s="197"/>
    </row>
    <row r="178" spans="1:15" ht="15.75" x14ac:dyDescent="0.25">
      <c r="A178" s="24">
        <v>5175</v>
      </c>
      <c r="B178" s="10" t="s">
        <v>467</v>
      </c>
      <c r="C178" s="314">
        <f>'3.Income &amp; Expenditure Budget'!$E197</f>
        <v>0</v>
      </c>
      <c r="D178" s="315">
        <f t="shared" si="3"/>
        <v>0</v>
      </c>
      <c r="F178" s="316"/>
      <c r="G178" s="373"/>
      <c r="O178" s="197"/>
    </row>
    <row r="179" spans="1:15" ht="15.75" x14ac:dyDescent="0.25">
      <c r="A179" s="24">
        <v>5310</v>
      </c>
      <c r="B179" s="10" t="s">
        <v>458</v>
      </c>
      <c r="C179" s="314">
        <f>'3.Income &amp; Expenditure Budget'!$E198</f>
        <v>0</v>
      </c>
      <c r="D179" s="315">
        <f t="shared" si="3"/>
        <v>0</v>
      </c>
      <c r="F179" s="316"/>
      <c r="G179" s="373"/>
      <c r="O179" s="197"/>
    </row>
    <row r="180" spans="1:15" ht="15.75" x14ac:dyDescent="0.25">
      <c r="A180" s="24">
        <v>5315</v>
      </c>
      <c r="B180" s="10" t="s">
        <v>470</v>
      </c>
      <c r="C180" s="314">
        <f>'3.Income &amp; Expenditure Budget'!$E199</f>
        <v>0</v>
      </c>
      <c r="D180" s="315">
        <f t="shared" si="3"/>
        <v>0</v>
      </c>
      <c r="F180" s="316"/>
      <c r="G180" s="373"/>
      <c r="O180" s="197"/>
    </row>
    <row r="181" spans="1:15" ht="15.75" x14ac:dyDescent="0.25">
      <c r="A181" s="24">
        <v>5316</v>
      </c>
      <c r="B181" s="10" t="s">
        <v>472</v>
      </c>
      <c r="C181" s="314">
        <f>'3.Income &amp; Expenditure Budget'!$E200</f>
        <v>0</v>
      </c>
      <c r="D181" s="315">
        <f t="shared" si="3"/>
        <v>0</v>
      </c>
      <c r="F181" s="316"/>
      <c r="G181" s="373"/>
      <c r="O181" s="197"/>
    </row>
    <row r="182" spans="1:15" ht="31.5" x14ac:dyDescent="0.25">
      <c r="A182" s="24">
        <v>5350</v>
      </c>
      <c r="B182" s="10" t="s">
        <v>462</v>
      </c>
      <c r="C182" s="314">
        <f>'3.Income &amp; Expenditure Budget'!$E201</f>
        <v>0</v>
      </c>
      <c r="D182" s="315">
        <f t="shared" si="3"/>
        <v>0</v>
      </c>
      <c r="F182" s="316"/>
      <c r="G182" s="373"/>
      <c r="O182" s="197"/>
    </row>
    <row r="183" spans="1:15" ht="15.75" x14ac:dyDescent="0.25">
      <c r="A183" s="24">
        <v>5400</v>
      </c>
      <c r="B183" s="10" t="s">
        <v>475</v>
      </c>
      <c r="C183" s="314">
        <f>'3.Income &amp; Expenditure Budget'!$E202</f>
        <v>0</v>
      </c>
      <c r="D183" s="315">
        <f t="shared" si="3"/>
        <v>0</v>
      </c>
      <c r="F183" s="316"/>
      <c r="G183" s="373"/>
      <c r="O183" s="197"/>
    </row>
    <row r="184" spans="1:15" ht="15.75" x14ac:dyDescent="0.25">
      <c r="A184" s="24">
        <v>5450</v>
      </c>
      <c r="B184" s="10" t="s">
        <v>477</v>
      </c>
      <c r="C184" s="314">
        <f>'3.Income &amp; Expenditure Budget'!$E203</f>
        <v>0</v>
      </c>
      <c r="D184" s="315">
        <f t="shared" si="3"/>
        <v>0</v>
      </c>
      <c r="F184" s="316"/>
      <c r="G184" s="373"/>
      <c r="O184" s="197"/>
    </row>
    <row r="185" spans="1:15" ht="15.75" x14ac:dyDescent="0.25">
      <c r="A185" s="24">
        <v>5510</v>
      </c>
      <c r="B185" s="10" t="s">
        <v>465</v>
      </c>
      <c r="C185" s="314">
        <f>'3.Income &amp; Expenditure Budget'!$E204</f>
        <v>0</v>
      </c>
      <c r="D185" s="315">
        <f t="shared" si="3"/>
        <v>0</v>
      </c>
      <c r="F185" s="316"/>
      <c r="G185" s="373"/>
      <c r="O185" s="197"/>
    </row>
    <row r="186" spans="1:15" ht="15.75" x14ac:dyDescent="0.25">
      <c r="A186" s="24">
        <v>5550</v>
      </c>
      <c r="B186" s="10" t="s">
        <v>466</v>
      </c>
      <c r="C186" s="314">
        <f>'3.Income &amp; Expenditure Budget'!$E205</f>
        <v>0</v>
      </c>
      <c r="D186" s="315">
        <f t="shared" si="3"/>
        <v>0</v>
      </c>
      <c r="F186" s="316"/>
      <c r="G186" s="373"/>
      <c r="O186" s="197"/>
    </row>
    <row r="187" spans="1:15" ht="15.75" x14ac:dyDescent="0.25">
      <c r="A187" s="24">
        <v>5551</v>
      </c>
      <c r="B187" s="10" t="s">
        <v>468</v>
      </c>
      <c r="C187" s="314">
        <f>'3.Income &amp; Expenditure Budget'!$E206</f>
        <v>0</v>
      </c>
      <c r="D187" s="315">
        <f t="shared" si="3"/>
        <v>0</v>
      </c>
      <c r="F187" s="316"/>
      <c r="G187" s="373"/>
      <c r="O187" s="197"/>
    </row>
    <row r="188" spans="1:15" ht="15.75" x14ac:dyDescent="0.25">
      <c r="A188" s="24">
        <v>5552</v>
      </c>
      <c r="B188" s="10" t="s">
        <v>469</v>
      </c>
      <c r="C188" s="314">
        <f>'3.Income &amp; Expenditure Budget'!$E207</f>
        <v>0</v>
      </c>
      <c r="D188" s="315">
        <f t="shared" si="3"/>
        <v>0</v>
      </c>
      <c r="F188" s="316"/>
      <c r="G188" s="373"/>
      <c r="O188" s="197"/>
    </row>
    <row r="189" spans="1:15" ht="31.5" x14ac:dyDescent="0.25">
      <c r="A189" s="24">
        <v>5553</v>
      </c>
      <c r="B189" s="10" t="s">
        <v>481</v>
      </c>
      <c r="C189" s="314">
        <f>'3.Income &amp; Expenditure Budget'!$E208</f>
        <v>0</v>
      </c>
      <c r="D189" s="315">
        <f t="shared" si="3"/>
        <v>0</v>
      </c>
      <c r="F189" s="316"/>
      <c r="G189" s="373"/>
      <c r="O189" s="197"/>
    </row>
    <row r="190" spans="1:15" ht="15.75" x14ac:dyDescent="0.25">
      <c r="A190" s="24">
        <v>5610</v>
      </c>
      <c r="B190" s="10" t="s">
        <v>484</v>
      </c>
      <c r="C190" s="314">
        <f>'3.Income &amp; Expenditure Budget'!$E209</f>
        <v>0</v>
      </c>
      <c r="D190" s="315">
        <f t="shared" si="3"/>
        <v>0</v>
      </c>
      <c r="F190" s="316"/>
      <c r="G190" s="373"/>
      <c r="O190" s="197"/>
    </row>
    <row r="191" spans="1:15" ht="15.75" x14ac:dyDescent="0.25">
      <c r="A191" s="24">
        <v>5611</v>
      </c>
      <c r="B191" s="10" t="s">
        <v>486</v>
      </c>
      <c r="C191" s="314">
        <f>'3.Income &amp; Expenditure Budget'!$E210</f>
        <v>0</v>
      </c>
      <c r="D191" s="315">
        <f t="shared" si="3"/>
        <v>0</v>
      </c>
      <c r="F191" s="316"/>
      <c r="G191" s="373"/>
      <c r="O191" s="197"/>
    </row>
    <row r="192" spans="1:15" ht="15.75" x14ac:dyDescent="0.25">
      <c r="A192" s="24">
        <v>5700</v>
      </c>
      <c r="B192" s="10" t="s">
        <v>476</v>
      </c>
      <c r="C192" s="314">
        <f>'3.Income &amp; Expenditure Budget'!$E211</f>
        <v>0</v>
      </c>
      <c r="D192" s="315">
        <f t="shared" si="3"/>
        <v>0</v>
      </c>
      <c r="F192" s="316"/>
      <c r="G192" s="373"/>
      <c r="O192" s="197"/>
    </row>
    <row r="193" spans="1:15" s="36" customFormat="1" ht="16.5" thickBot="1" x14ac:dyDescent="0.3">
      <c r="A193" s="27">
        <v>5800</v>
      </c>
      <c r="B193" s="10" t="s">
        <v>478</v>
      </c>
      <c r="C193" s="377">
        <f>'3.Income &amp; Expenditure Budget'!$E212</f>
        <v>0</v>
      </c>
      <c r="D193" s="375">
        <f t="shared" si="3"/>
        <v>0</v>
      </c>
      <c r="F193" s="319">
        <f>SUM(D172:D193)</f>
        <v>0</v>
      </c>
      <c r="G193" s="378">
        <f>'3.Income &amp; Expenditure Budget'!$E213</f>
        <v>0</v>
      </c>
      <c r="H193" s="36" t="b">
        <f>F193=G193</f>
        <v>1</v>
      </c>
      <c r="O193" s="320"/>
    </row>
    <row r="194" spans="1:15" ht="15.75" x14ac:dyDescent="0.25">
      <c r="A194" s="28">
        <v>6010</v>
      </c>
      <c r="B194" s="14" t="s">
        <v>480</v>
      </c>
      <c r="C194" s="314">
        <f>'3.Income &amp; Expenditure Budget'!$E216</f>
        <v>0</v>
      </c>
      <c r="D194" s="315">
        <f t="shared" si="3"/>
        <v>0</v>
      </c>
      <c r="F194" s="316"/>
      <c r="G194" s="373"/>
      <c r="O194" s="197"/>
    </row>
    <row r="195" spans="1:15" ht="31.5" x14ac:dyDescent="0.25">
      <c r="A195" s="24">
        <v>6050</v>
      </c>
      <c r="B195" s="10" t="s">
        <v>497</v>
      </c>
      <c r="C195" s="314">
        <f>'3.Income &amp; Expenditure Budget'!$E217</f>
        <v>0</v>
      </c>
      <c r="D195" s="315">
        <f t="shared" si="3"/>
        <v>0</v>
      </c>
      <c r="F195" s="316"/>
      <c r="G195" s="373"/>
      <c r="O195" s="197"/>
    </row>
    <row r="196" spans="1:15" ht="15.75" x14ac:dyDescent="0.25">
      <c r="A196" s="24">
        <v>6100</v>
      </c>
      <c r="B196" s="10" t="s">
        <v>485</v>
      </c>
      <c r="C196" s="314">
        <f>'3.Income &amp; Expenditure Budget'!$E218</f>
        <v>0</v>
      </c>
      <c r="D196" s="315">
        <f t="shared" si="3"/>
        <v>0</v>
      </c>
      <c r="F196" s="316"/>
      <c r="G196" s="373"/>
      <c r="O196" s="197"/>
    </row>
    <row r="197" spans="1:15" ht="15.75" x14ac:dyDescent="0.25">
      <c r="A197" s="24">
        <v>6150</v>
      </c>
      <c r="B197" s="10" t="s">
        <v>487</v>
      </c>
      <c r="C197" s="314">
        <f>'3.Income &amp; Expenditure Budget'!$E219</f>
        <v>0</v>
      </c>
      <c r="D197" s="315">
        <f t="shared" si="3"/>
        <v>0</v>
      </c>
      <c r="F197" s="316"/>
      <c r="G197" s="373"/>
      <c r="O197" s="197"/>
    </row>
    <row r="198" spans="1:15" ht="15.75" x14ac:dyDescent="0.25">
      <c r="A198" s="24">
        <v>6210</v>
      </c>
      <c r="B198" s="10" t="s">
        <v>488</v>
      </c>
      <c r="C198" s="314">
        <f>'3.Income &amp; Expenditure Budget'!$E220</f>
        <v>0</v>
      </c>
      <c r="D198" s="315">
        <f t="shared" si="3"/>
        <v>0</v>
      </c>
      <c r="F198" s="316"/>
      <c r="G198" s="373"/>
      <c r="O198" s="197"/>
    </row>
    <row r="199" spans="1:15" ht="15.75" x14ac:dyDescent="0.25">
      <c r="A199" s="24">
        <v>6250</v>
      </c>
      <c r="B199" s="10" t="s">
        <v>489</v>
      </c>
      <c r="C199" s="314">
        <f>'3.Income &amp; Expenditure Budget'!$E221</f>
        <v>0</v>
      </c>
      <c r="D199" s="315">
        <f t="shared" si="3"/>
        <v>0</v>
      </c>
      <c r="F199" s="316"/>
      <c r="G199" s="373"/>
      <c r="O199" s="197"/>
    </row>
    <row r="200" spans="1:15" ht="15.75" x14ac:dyDescent="0.25">
      <c r="A200" s="24">
        <v>6300</v>
      </c>
      <c r="B200" s="10" t="s">
        <v>491</v>
      </c>
      <c r="C200" s="314">
        <f>'3.Income &amp; Expenditure Budget'!$E222</f>
        <v>0</v>
      </c>
      <c r="D200" s="315">
        <f t="shared" si="3"/>
        <v>0</v>
      </c>
      <c r="F200" s="316"/>
      <c r="G200" s="373"/>
      <c r="O200" s="197"/>
    </row>
    <row r="201" spans="1:15" ht="15.75" x14ac:dyDescent="0.25">
      <c r="A201" s="24">
        <v>6350</v>
      </c>
      <c r="B201" s="10" t="s">
        <v>492</v>
      </c>
      <c r="C201" s="314">
        <f>'3.Income &amp; Expenditure Budget'!$E223</f>
        <v>0</v>
      </c>
      <c r="D201" s="315">
        <f t="shared" si="3"/>
        <v>0</v>
      </c>
      <c r="F201" s="316"/>
      <c r="G201" s="373"/>
      <c r="O201" s="197"/>
    </row>
    <row r="202" spans="1:15" ht="31.5" x14ac:dyDescent="0.25">
      <c r="A202" s="24">
        <v>6355</v>
      </c>
      <c r="B202" s="10" t="s">
        <v>506</v>
      </c>
      <c r="C202" s="314">
        <f>'3.Income &amp; Expenditure Budget'!$E224</f>
        <v>0</v>
      </c>
      <c r="D202" s="315">
        <f t="shared" si="3"/>
        <v>0</v>
      </c>
      <c r="F202" s="316"/>
      <c r="G202" s="373"/>
      <c r="O202" s="197"/>
    </row>
    <row r="203" spans="1:15" ht="15.75" x14ac:dyDescent="0.25">
      <c r="A203" s="24">
        <v>6400</v>
      </c>
      <c r="B203" s="10" t="s">
        <v>496</v>
      </c>
      <c r="C203" s="314">
        <f>'3.Income &amp; Expenditure Budget'!$E225</f>
        <v>0</v>
      </c>
      <c r="D203" s="315">
        <f t="shared" si="3"/>
        <v>0</v>
      </c>
      <c r="F203" s="316"/>
      <c r="G203" s="373"/>
      <c r="O203" s="197"/>
    </row>
    <row r="204" spans="1:15" ht="15.75" x14ac:dyDescent="0.25">
      <c r="A204" s="24">
        <v>6450</v>
      </c>
      <c r="B204" s="10" t="s">
        <v>498</v>
      </c>
      <c r="C204" s="314">
        <f>'3.Income &amp; Expenditure Budget'!$E226</f>
        <v>0</v>
      </c>
      <c r="D204" s="315">
        <f t="shared" si="3"/>
        <v>0</v>
      </c>
      <c r="F204" s="316"/>
      <c r="G204" s="373"/>
      <c r="O204" s="197"/>
    </row>
    <row r="205" spans="1:15" ht="15.75" x14ac:dyDescent="0.25">
      <c r="A205" s="24">
        <v>6500</v>
      </c>
      <c r="B205" s="10" t="s">
        <v>499</v>
      </c>
      <c r="C205" s="314">
        <f>'3.Income &amp; Expenditure Budget'!$E227</f>
        <v>0</v>
      </c>
      <c r="D205" s="315">
        <f t="shared" si="3"/>
        <v>0</v>
      </c>
      <c r="F205" s="316"/>
      <c r="G205" s="373"/>
      <c r="O205" s="197"/>
    </row>
    <row r="206" spans="1:15" ht="15.75" x14ac:dyDescent="0.25">
      <c r="A206" s="24">
        <v>6600</v>
      </c>
      <c r="B206" s="10" t="s">
        <v>500</v>
      </c>
      <c r="C206" s="314">
        <f>'3.Income &amp; Expenditure Budget'!$E228</f>
        <v>0</v>
      </c>
      <c r="D206" s="315">
        <f t="shared" si="3"/>
        <v>0</v>
      </c>
      <c r="F206" s="316"/>
      <c r="G206" s="373"/>
      <c r="O206" s="197"/>
    </row>
    <row r="207" spans="1:15" ht="15.75" x14ac:dyDescent="0.25">
      <c r="A207" s="24">
        <v>6650</v>
      </c>
      <c r="B207" s="10" t="s">
        <v>501</v>
      </c>
      <c r="C207" s="314">
        <f>'3.Income &amp; Expenditure Budget'!$E229</f>
        <v>0</v>
      </c>
      <c r="D207" s="315">
        <f t="shared" si="3"/>
        <v>0</v>
      </c>
      <c r="F207" s="316"/>
      <c r="G207" s="373"/>
      <c r="O207" s="197"/>
    </row>
    <row r="208" spans="1:15" ht="15.75" x14ac:dyDescent="0.25">
      <c r="A208" s="24">
        <v>6700</v>
      </c>
      <c r="B208" s="10" t="s">
        <v>502</v>
      </c>
      <c r="C208" s="314">
        <f>'3.Income &amp; Expenditure Budget'!$E230</f>
        <v>0</v>
      </c>
      <c r="D208" s="315">
        <f t="shared" si="3"/>
        <v>0</v>
      </c>
      <c r="F208" s="316"/>
      <c r="G208" s="373"/>
      <c r="O208" s="197"/>
    </row>
    <row r="209" spans="1:15" ht="15.75" x14ac:dyDescent="0.25">
      <c r="A209" s="24">
        <v>6730</v>
      </c>
      <c r="B209" s="10" t="s">
        <v>503</v>
      </c>
      <c r="C209" s="314">
        <f>'3.Income &amp; Expenditure Budget'!$E231</f>
        <v>0</v>
      </c>
      <c r="D209" s="315">
        <f t="shared" si="3"/>
        <v>0</v>
      </c>
      <c r="F209" s="316"/>
      <c r="G209" s="373"/>
      <c r="O209" s="197"/>
    </row>
    <row r="210" spans="1:15" ht="31.5" x14ac:dyDescent="0.25">
      <c r="A210" s="24">
        <v>6731</v>
      </c>
      <c r="B210" s="10" t="s">
        <v>505</v>
      </c>
      <c r="C210" s="314">
        <f>'3.Income &amp; Expenditure Budget'!$E232</f>
        <v>0</v>
      </c>
      <c r="D210" s="315">
        <f t="shared" si="3"/>
        <v>0</v>
      </c>
      <c r="F210" s="316"/>
      <c r="G210" s="373"/>
      <c r="O210" s="197"/>
    </row>
    <row r="211" spans="1:15" ht="15.75" x14ac:dyDescent="0.25">
      <c r="A211" s="24">
        <v>6750</v>
      </c>
      <c r="B211" s="10" t="s">
        <v>508</v>
      </c>
      <c r="C211" s="314">
        <f>'3.Income &amp; Expenditure Budget'!$E233</f>
        <v>0</v>
      </c>
      <c r="D211" s="315">
        <f t="shared" si="3"/>
        <v>0</v>
      </c>
      <c r="F211" s="318"/>
      <c r="G211" s="381"/>
      <c r="O211" s="197"/>
    </row>
    <row r="212" spans="1:15" ht="15.75" x14ac:dyDescent="0.25">
      <c r="A212" s="24">
        <v>6755</v>
      </c>
      <c r="B212" s="10" t="s">
        <v>509</v>
      </c>
      <c r="C212" s="314">
        <f>'3.Income &amp; Expenditure Budget'!$E234</f>
        <v>0</v>
      </c>
      <c r="D212" s="315">
        <f t="shared" si="3"/>
        <v>0</v>
      </c>
      <c r="F212" s="316"/>
      <c r="G212" s="373"/>
      <c r="O212" s="197"/>
    </row>
    <row r="213" spans="1:15" ht="15.75" x14ac:dyDescent="0.25">
      <c r="A213" s="24">
        <v>6780</v>
      </c>
      <c r="B213" s="10" t="s">
        <v>510</v>
      </c>
      <c r="C213" s="314">
        <f>'3.Income &amp; Expenditure Budget'!$E235</f>
        <v>0</v>
      </c>
      <c r="D213" s="315">
        <f t="shared" si="3"/>
        <v>0</v>
      </c>
      <c r="F213" s="316"/>
      <c r="G213" s="373"/>
      <c r="O213" s="197"/>
    </row>
    <row r="214" spans="1:15" ht="15.75" x14ac:dyDescent="0.25">
      <c r="A214" s="24">
        <v>6800</v>
      </c>
      <c r="B214" s="10" t="s">
        <v>511</v>
      </c>
      <c r="C214" s="314">
        <f>'3.Income &amp; Expenditure Budget'!$E236</f>
        <v>0</v>
      </c>
      <c r="D214" s="315">
        <f t="shared" si="3"/>
        <v>0</v>
      </c>
      <c r="F214" s="316"/>
      <c r="G214" s="373"/>
      <c r="O214" s="197"/>
    </row>
    <row r="215" spans="1:15" ht="15.75" x14ac:dyDescent="0.25">
      <c r="A215" s="24">
        <v>6830</v>
      </c>
      <c r="B215" s="10" t="s">
        <v>512</v>
      </c>
      <c r="C215" s="314">
        <f>'3.Income &amp; Expenditure Budget'!$E237</f>
        <v>0</v>
      </c>
      <c r="D215" s="315">
        <f t="shared" si="3"/>
        <v>0</v>
      </c>
      <c r="F215" s="316"/>
      <c r="G215" s="373"/>
      <c r="O215" s="197"/>
    </row>
    <row r="216" spans="1:15" ht="16.5" thickBot="1" x14ac:dyDescent="0.3">
      <c r="A216" s="24">
        <v>6870</v>
      </c>
      <c r="B216" s="10" t="s">
        <v>521</v>
      </c>
      <c r="C216" s="314">
        <f>'3.Income &amp; Expenditure Budget'!$E238</f>
        <v>0</v>
      </c>
      <c r="D216" s="315">
        <f t="shared" si="3"/>
        <v>0</v>
      </c>
      <c r="F216" s="316"/>
      <c r="G216" s="373"/>
      <c r="J216" s="36"/>
      <c r="K216" s="36"/>
      <c r="L216" s="36"/>
      <c r="M216" s="36"/>
      <c r="N216" s="36"/>
      <c r="O216" s="320"/>
    </row>
    <row r="217" spans="1:15" s="36" customFormat="1" ht="16.5" thickBot="1" x14ac:dyDescent="0.3">
      <c r="A217" s="27">
        <v>6900</v>
      </c>
      <c r="B217" s="13" t="s">
        <v>514</v>
      </c>
      <c r="C217" s="377">
        <f>'3.Income &amp; Expenditure Budget'!$E239</f>
        <v>0</v>
      </c>
      <c r="D217" s="375">
        <f t="shared" si="3"/>
        <v>0</v>
      </c>
      <c r="F217" s="319">
        <f>SUM(D194:D217)</f>
        <v>0</v>
      </c>
      <c r="G217" s="378">
        <f>'3.Income &amp; Expenditure Budget'!$E240</f>
        <v>0</v>
      </c>
      <c r="H217" s="36" t="b">
        <f>F217=G217</f>
        <v>1</v>
      </c>
    </row>
    <row r="218" spans="1:15" ht="15.75" x14ac:dyDescent="0.25">
      <c r="A218" s="23">
        <v>7300</v>
      </c>
      <c r="B218" s="9" t="s">
        <v>516</v>
      </c>
      <c r="C218" s="314">
        <f>'3.Income &amp; Expenditure Budget'!E243</f>
        <v>0</v>
      </c>
      <c r="D218" s="315">
        <f t="shared" si="3"/>
        <v>0</v>
      </c>
      <c r="F218" s="316"/>
      <c r="G218" s="373"/>
    </row>
    <row r="219" spans="1:15" ht="15.75" x14ac:dyDescent="0.25">
      <c r="A219" s="24">
        <v>7320</v>
      </c>
      <c r="B219" s="10" t="s">
        <v>517</v>
      </c>
      <c r="C219" s="314">
        <f>'3.Income &amp; Expenditure Budget'!E244</f>
        <v>0</v>
      </c>
      <c r="D219" s="315">
        <f t="shared" ref="D219:D224" si="4">C219</f>
        <v>0</v>
      </c>
      <c r="F219" s="316"/>
      <c r="G219" s="373"/>
    </row>
    <row r="220" spans="1:15" ht="15.75" x14ac:dyDescent="0.25">
      <c r="A220" s="24">
        <v>7400</v>
      </c>
      <c r="B220" s="10" t="s">
        <v>519</v>
      </c>
      <c r="C220" s="314">
        <f>'3.Income &amp; Expenditure Budget'!E245</f>
        <v>0</v>
      </c>
      <c r="D220" s="315">
        <f t="shared" si="4"/>
        <v>0</v>
      </c>
      <c r="F220" s="316"/>
      <c r="G220" s="373"/>
    </row>
    <row r="221" spans="1:15" ht="15.75" x14ac:dyDescent="0.25">
      <c r="A221" s="24">
        <v>7450</v>
      </c>
      <c r="B221" s="10" t="s">
        <v>520</v>
      </c>
      <c r="C221" s="314">
        <f>'3.Income &amp; Expenditure Budget'!E246</f>
        <v>0</v>
      </c>
      <c r="D221" s="315">
        <f t="shared" si="4"/>
        <v>0</v>
      </c>
      <c r="F221" s="316"/>
      <c r="G221" s="373"/>
    </row>
    <row r="222" spans="1:15" ht="15.75" x14ac:dyDescent="0.25">
      <c r="A222" s="24">
        <v>7500</v>
      </c>
      <c r="B222" s="10" t="s">
        <v>523</v>
      </c>
      <c r="C222" s="314">
        <f>'3.Income &amp; Expenditure Budget'!E247</f>
        <v>0</v>
      </c>
      <c r="D222" s="315">
        <f t="shared" si="4"/>
        <v>0</v>
      </c>
      <c r="F222" s="316"/>
      <c r="G222" s="373"/>
    </row>
    <row r="223" spans="1:15" ht="15.75" x14ac:dyDescent="0.25">
      <c r="A223" s="24">
        <v>7800</v>
      </c>
      <c r="B223" s="10" t="s">
        <v>524</v>
      </c>
      <c r="C223" s="314">
        <f>'3.Income &amp; Expenditure Budget'!E248</f>
        <v>0</v>
      </c>
      <c r="D223" s="315">
        <f t="shared" si="4"/>
        <v>0</v>
      </c>
      <c r="F223" s="316"/>
      <c r="G223" s="373"/>
    </row>
    <row r="224" spans="1:15" s="36" customFormat="1" ht="16.5" thickBot="1" x14ac:dyDescent="0.3">
      <c r="A224" s="25">
        <v>7850</v>
      </c>
      <c r="B224" s="13" t="s">
        <v>526</v>
      </c>
      <c r="C224" s="377">
        <f>'3.Income &amp; Expenditure Budget'!E249</f>
        <v>0</v>
      </c>
      <c r="D224" s="375">
        <f t="shared" si="4"/>
        <v>0</v>
      </c>
      <c r="F224" s="319">
        <f>SUM(C218:C224)</f>
        <v>0</v>
      </c>
      <c r="G224" s="378">
        <f>'3.Income &amp; Expenditure Budget'!$E250</f>
        <v>0</v>
      </c>
      <c r="H224" s="36" t="b">
        <f>F224=G224</f>
        <v>1</v>
      </c>
    </row>
    <row r="226" spans="6:11" ht="15.75" thickBot="1" x14ac:dyDescent="0.3">
      <c r="F226" s="322">
        <f>$F47+$F52+$F86+$F94+$F108+$F171+$F193+$F217+$F224</f>
        <v>38161.370000000003</v>
      </c>
      <c r="G226" s="322">
        <f>$G47+$G52+$G86+$G94+$G108+$G171+$G193+$G217+$G224</f>
        <v>38161.370000000003</v>
      </c>
      <c r="H226" s="36" t="b">
        <f>F226=G226</f>
        <v>1</v>
      </c>
      <c r="J226" s="321"/>
      <c r="K226" s="321"/>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E2917ABB-210B-4E87-9ECA-DAF1312A1F09}">
      <formula1>4</formula1>
      <formula2>8</formula2>
    </dataValidation>
    <dataValidation type="textLength" allowBlank="1" showInputMessage="1" showErrorMessage="1" errorTitle="Error!" error="The information you have entered is incorrect._x000a__x000a_You can enter a maximum of 60 characters._x000a__x000a_Select Cancel and enter the details again._x000a_" sqref="B15:B20" xr:uid="{67B24AB1-7DA8-429F-9390-AE1D696B3856}">
      <formula1>1</formula1>
      <formula2>60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sharepoint/v3"/>
    <ds:schemaRef ds:uri="http://purl.org/dc/terms/"/>
    <ds:schemaRef ds:uri="311c5605-868c-4466-a708-de1528b567ad"/>
    <ds:schemaRef ds:uri="http://schemas.microsoft.com/office/2006/documentManagement/types"/>
    <ds:schemaRef ds:uri="http://purl.org/dc/dcmitype/"/>
    <ds:schemaRef ds:uri="http://schemas.microsoft.com/office/infopath/2007/PartnerControls"/>
    <ds:schemaRef ds:uri="46384f9d-70dd-4826-80eb-e1c80c05f86a"/>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2025-03-20T09:34:36Z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