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C&amp;C templates/C&amp;C templates 8.3.24/Final drafts/"/>
    </mc:Choice>
  </mc:AlternateContent>
  <xr:revisionPtr revIDLastSave="114" documentId="8_{526F6610-958A-40B7-9C6A-E89A1611CA24}" xr6:coauthVersionLast="47" xr6:coauthVersionMax="47" xr10:uidLastSave="{36343FD1-3FED-42BF-95BF-B1852ACEDAB4}"/>
  <bookViews>
    <workbookView xWindow="-289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externalReferences>
    <externalReference r:id="rId10"/>
  </externalReferences>
  <definedNames>
    <definedName name="_xlnm._FilterDatabase" localSheetId="7" hidden="1">'7.Monthly Cashflow'!#REF!</definedName>
    <definedName name="_xlnm._FilterDatabase" localSheetId="8" hidden="1">'8.Budget Import Sheet'!$A$18:$C$18</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C115" i="10"/>
  <c r="C116" i="10"/>
  <c r="C117" i="10"/>
  <c r="C118" i="10"/>
  <c r="C119" i="10"/>
  <c r="C121" i="10"/>
  <c r="C122" i="10"/>
  <c r="C123" i="10"/>
  <c r="C124" i="10"/>
  <c r="C125" i="10"/>
  <c r="C127" i="10"/>
  <c r="C129" i="10"/>
  <c r="C130" i="10"/>
  <c r="C131" i="10"/>
  <c r="C132" i="10"/>
  <c r="C133" i="10"/>
  <c r="C135" i="10"/>
  <c r="C136" i="10"/>
  <c r="C137" i="10"/>
  <c r="C138" i="10"/>
  <c r="C139" i="10"/>
  <c r="C140" i="10"/>
  <c r="C143" i="10"/>
  <c r="C146" i="10"/>
  <c r="C147" i="10"/>
  <c r="C148" i="10"/>
  <c r="C149" i="10"/>
  <c r="C151" i="10"/>
  <c r="C152" i="10"/>
  <c r="C153" i="10"/>
  <c r="C154" i="10"/>
  <c r="C158" i="10"/>
  <c r="C159" i="10"/>
  <c r="C160" i="10"/>
  <c r="C164" i="10"/>
  <c r="C165" i="10"/>
  <c r="C170" i="10"/>
  <c r="C171" i="10"/>
  <c r="C173" i="10"/>
  <c r="C113" i="10"/>
  <c r="G72" i="4"/>
  <c r="D76" i="4"/>
  <c r="E22" i="3" l="1"/>
  <c r="C221" i="10"/>
  <c r="C222" i="10"/>
  <c r="C223" i="10"/>
  <c r="C224" i="10"/>
  <c r="C226" i="10"/>
  <c r="C220" i="10"/>
  <c r="C197" i="10"/>
  <c r="C198" i="10"/>
  <c r="C199" i="10"/>
  <c r="C200" i="10"/>
  <c r="C201" i="10"/>
  <c r="C202" i="10"/>
  <c r="C203" i="10"/>
  <c r="C204" i="10"/>
  <c r="C205" i="10"/>
  <c r="C206" i="10"/>
  <c r="C207" i="10"/>
  <c r="C208" i="10"/>
  <c r="C209" i="10"/>
  <c r="C210" i="10"/>
  <c r="C211" i="10"/>
  <c r="C212" i="10"/>
  <c r="C213" i="10"/>
  <c r="C214" i="10"/>
  <c r="C215" i="10"/>
  <c r="C216" i="10"/>
  <c r="C217" i="10"/>
  <c r="C219" i="10"/>
  <c r="C196" i="10"/>
  <c r="C175" i="10"/>
  <c r="C176" i="10"/>
  <c r="C177" i="10"/>
  <c r="C178" i="10"/>
  <c r="C179" i="10"/>
  <c r="C180" i="10"/>
  <c r="C181" i="10"/>
  <c r="C184" i="10"/>
  <c r="C185" i="10"/>
  <c r="C186" i="10"/>
  <c r="C187" i="10"/>
  <c r="C188" i="10"/>
  <c r="C190" i="10"/>
  <c r="C191" i="10"/>
  <c r="C192" i="10"/>
  <c r="C193" i="10"/>
  <c r="C194" i="10"/>
  <c r="C195" i="10"/>
  <c r="C174" i="10"/>
  <c r="C100" i="10"/>
  <c r="C101" i="10"/>
  <c r="C105" i="10"/>
  <c r="C106" i="10"/>
  <c r="C107" i="10"/>
  <c r="C108" i="10"/>
  <c r="C109" i="10"/>
  <c r="C111" i="10"/>
  <c r="C112" i="10"/>
  <c r="C99"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2" i="10"/>
  <c r="C93" i="10"/>
  <c r="C94" i="10"/>
  <c r="C95" i="10"/>
  <c r="C96" i="10"/>
  <c r="C97" i="10"/>
  <c r="C98" i="10"/>
  <c r="C57" i="10"/>
  <c r="C53" i="10"/>
  <c r="C54" i="10"/>
  <c r="C55" i="10"/>
  <c r="C52" i="10"/>
  <c r="C20" i="10"/>
  <c r="C21" i="10"/>
  <c r="C22" i="10"/>
  <c r="C25" i="10"/>
  <c r="C26" i="10"/>
  <c r="C27" i="10"/>
  <c r="C31" i="10"/>
  <c r="C32" i="10"/>
  <c r="C33" i="10"/>
  <c r="C38" i="10"/>
  <c r="C41" i="10"/>
  <c r="C42" i="10"/>
  <c r="C43" i="10"/>
  <c r="C44" i="10"/>
  <c r="C45" i="10"/>
  <c r="C46" i="10"/>
  <c r="C47" i="10"/>
  <c r="C49" i="10"/>
  <c r="C50" i="10"/>
  <c r="C51" i="10"/>
  <c r="A6" i="10" l="1"/>
  <c r="B5" i="10"/>
  <c r="A5" i="10"/>
  <c r="B4" i="10"/>
  <c r="B3" i="10"/>
  <c r="A3" i="10"/>
  <c r="B2" i="10"/>
  <c r="A2" i="10"/>
  <c r="F90" i="10" l="1"/>
  <c r="D38" i="7" l="1"/>
  <c r="D36" i="7"/>
  <c r="D23" i="7"/>
  <c r="E20" i="4"/>
  <c r="G54" i="4" l="1"/>
  <c r="E16" i="3" l="1"/>
  <c r="C23" i="10" s="1"/>
  <c r="B39" i="11"/>
  <c r="C22" i="5" l="1"/>
  <c r="C16" i="5"/>
  <c r="C12" i="5"/>
  <c r="C11" i="5"/>
  <c r="C10" i="5"/>
  <c r="E25" i="4"/>
  <c r="E24" i="3" s="1" a="1"/>
  <c r="E24" i="3" s="1"/>
  <c r="C30" i="10" s="1"/>
  <c r="E26" i="4"/>
  <c r="G49" i="4" s="1"/>
  <c r="E21" i="3" s="1"/>
  <c r="C28" i="10" s="1"/>
  <c r="B61" i="4"/>
  <c r="B5" i="3"/>
  <c r="C21" i="9" l="1"/>
  <c r="C29" i="10"/>
  <c r="E155" i="3"/>
  <c r="C142" i="10" s="1"/>
  <c r="E24" i="4"/>
  <c r="B76" i="4" s="1"/>
  <c r="E22" i="4"/>
  <c r="B62" i="4" s="1"/>
  <c r="G62" i="4" s="1"/>
  <c r="E28" i="3" s="1"/>
  <c r="C34" i="10" s="1"/>
  <c r="E21" i="4"/>
  <c r="B68" i="4" s="1"/>
  <c r="F68" i="4" s="1"/>
  <c r="E19" i="4"/>
  <c r="E18" i="4"/>
  <c r="E17" i="4"/>
  <c r="E16" i="4"/>
  <c r="E15" i="4"/>
  <c r="E14" i="4"/>
  <c r="B65" i="4" s="1"/>
  <c r="F65" i="4" s="1"/>
  <c r="B69" i="4"/>
  <c r="F69" i="4" s="1"/>
  <c r="G61" i="4"/>
  <c r="E31" i="3" s="1"/>
  <c r="C37" i="10"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E46" i="4"/>
  <c r="E45" i="4"/>
  <c r="F46" i="4" s="1"/>
  <c r="G70" i="4"/>
  <c r="E42" i="3" s="1"/>
  <c r="C48" i="10" s="1"/>
  <c r="B66" i="4"/>
  <c r="B58" i="4"/>
  <c r="G58" i="4" s="1"/>
  <c r="E34" i="3" s="1"/>
  <c r="C40" i="10" s="1"/>
  <c r="B59" i="4"/>
  <c r="G59" i="4" s="1"/>
  <c r="E29" i="3" s="1"/>
  <c r="B60" i="4"/>
  <c r="G60" i="4" s="1"/>
  <c r="E30" i="3" s="1"/>
  <c r="G76" i="4"/>
  <c r="E53" i="3" s="1"/>
  <c r="C56" i="10" s="1"/>
  <c r="F56" i="10" s="1"/>
  <c r="C220" i="9"/>
  <c r="E127" i="3"/>
  <c r="C114" i="10" s="1"/>
  <c r="E133" i="3"/>
  <c r="C120" i="10" s="1"/>
  <c r="F43" i="4" l="1"/>
  <c r="E139" i="3"/>
  <c r="C126" i="10" s="1"/>
  <c r="C36" i="10"/>
  <c r="E141" i="3"/>
  <c r="C128" i="10" s="1"/>
  <c r="C35" i="10"/>
  <c r="G47" i="4"/>
  <c r="G52" i="4"/>
  <c r="G55" i="4" s="1"/>
  <c r="E17" i="3" s="1"/>
  <c r="C24" i="10" s="1"/>
  <c r="F66" i="4"/>
  <c r="G66" i="4" s="1"/>
  <c r="C18" i="9"/>
  <c r="B49" i="11"/>
  <c r="B45" i="11"/>
  <c r="B4" i="9"/>
  <c r="B4" i="7"/>
  <c r="B4" i="6"/>
  <c r="B4" i="5"/>
  <c r="B4" i="3"/>
  <c r="B4" i="4"/>
  <c r="E199" i="3"/>
  <c r="E198" i="3"/>
  <c r="E174" i="3"/>
  <c r="C161" i="10" s="1"/>
  <c r="C125" i="9"/>
  <c r="B6" i="9"/>
  <c r="B5" i="9"/>
  <c r="B3" i="9"/>
  <c r="B2" i="9"/>
  <c r="B6" i="7"/>
  <c r="B5" i="7"/>
  <c r="B3" i="7"/>
  <c r="B2" i="7"/>
  <c r="B6" i="6"/>
  <c r="B5" i="6"/>
  <c r="B3" i="6"/>
  <c r="B2" i="6"/>
  <c r="B6" i="5"/>
  <c r="B5" i="5"/>
  <c r="B3" i="5"/>
  <c r="B2" i="5"/>
  <c r="B6" i="3"/>
  <c r="B6" i="10" s="1"/>
  <c r="B3" i="3"/>
  <c r="B2" i="3"/>
  <c r="B6" i="4"/>
  <c r="B5" i="4"/>
  <c r="B3" i="4"/>
  <c r="B2" i="4"/>
  <c r="A2" i="11"/>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C19" i="10" s="1"/>
  <c r="G73" i="4"/>
  <c r="C196" i="9"/>
  <c r="C182" i="10"/>
  <c r="C197" i="9"/>
  <c r="C183" i="10"/>
  <c r="C172" i="9"/>
  <c r="E33" i="3"/>
  <c r="C17" i="9"/>
  <c r="C16" i="9"/>
  <c r="C52" i="9"/>
  <c r="C89" i="9"/>
  <c r="C11" i="9" l="1"/>
  <c r="C31" i="9"/>
  <c r="C44" i="9" s="1"/>
  <c r="C39"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F51" i="10" l="1"/>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C102" i="9"/>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8" i="10" s="1"/>
  <c r="E91" i="3"/>
  <c r="E54" i="3"/>
  <c r="G56" i="10" s="1"/>
  <c r="H56" i="10" s="1"/>
  <c r="E46" i="3"/>
  <c r="G51" i="10" s="1"/>
  <c r="H51" i="10" s="1"/>
  <c r="E112" i="3"/>
  <c r="E185" i="3"/>
  <c r="C172" i="10" s="1"/>
  <c r="G90" i="10" l="1"/>
  <c r="H90" i="10" s="1"/>
  <c r="C91" i="10"/>
  <c r="C183" i="9"/>
  <c r="C110" i="9"/>
  <c r="C102" i="10"/>
  <c r="G288" i="9"/>
  <c r="H286" i="9" s="1"/>
  <c r="E104" i="3"/>
  <c r="E247" i="3"/>
  <c r="C225" i="10" s="1"/>
  <c r="F226" i="10" s="1"/>
  <c r="E237" i="3"/>
  <c r="C218" i="10" s="1"/>
  <c r="F219" i="10" s="1"/>
  <c r="E205" i="3"/>
  <c r="C189" i="10" s="1"/>
  <c r="F195" i="10" s="1"/>
  <c r="E182" i="3"/>
  <c r="C169" i="10" s="1"/>
  <c r="E181" i="3"/>
  <c r="C168" i="10" s="1"/>
  <c r="E180" i="3"/>
  <c r="C167" i="10" s="1"/>
  <c r="E179" i="3"/>
  <c r="C166" i="10" s="1"/>
  <c r="E176" i="3"/>
  <c r="C163" i="10" s="1"/>
  <c r="E175" i="3"/>
  <c r="C162" i="10" s="1"/>
  <c r="E170" i="3"/>
  <c r="C157" i="10" s="1"/>
  <c r="E169" i="3"/>
  <c r="C156" i="10" s="1"/>
  <c r="E168" i="3"/>
  <c r="C155" i="10" s="1"/>
  <c r="E163" i="3"/>
  <c r="C150" i="10" s="1"/>
  <c r="E158" i="3"/>
  <c r="C145" i="10" s="1"/>
  <c r="E157" i="3"/>
  <c r="C144" i="10" s="1"/>
  <c r="C153" i="9"/>
  <c r="E154" i="3"/>
  <c r="C141" i="10" s="1"/>
  <c r="E147" i="3"/>
  <c r="C134" i="10" s="1"/>
  <c r="C139" i="9"/>
  <c r="C137" i="9"/>
  <c r="E120" i="3"/>
  <c r="E114" i="3"/>
  <c r="E113" i="3"/>
  <c r="C103" i="10" s="1"/>
  <c r="A3" i="3"/>
  <c r="A5" i="3"/>
  <c r="A6" i="3"/>
  <c r="A2" i="3"/>
  <c r="B11" i="6" l="1"/>
  <c r="C155" i="9"/>
  <c r="C167" i="9"/>
  <c r="C177" i="9"/>
  <c r="C145" i="9"/>
  <c r="C156" i="9"/>
  <c r="C168" i="9"/>
  <c r="C178" i="9"/>
  <c r="F98" i="10"/>
  <c r="H98" i="10" s="1"/>
  <c r="C166" i="9"/>
  <c r="C174" i="9"/>
  <c r="C180" i="9"/>
  <c r="C112" i="9"/>
  <c r="C104" i="10"/>
  <c r="C118" i="9"/>
  <c r="C110" i="10"/>
  <c r="C152" i="9"/>
  <c r="C161" i="9"/>
  <c r="C173" i="9"/>
  <c r="C179" i="9"/>
  <c r="H288" i="9"/>
  <c r="I286" i="9" s="1"/>
  <c r="C203" i="9"/>
  <c r="C210" i="9" s="1"/>
  <c r="E212" i="3"/>
  <c r="G195" i="10" s="1"/>
  <c r="H195" i="10" s="1"/>
  <c r="C235" i="9"/>
  <c r="C237" i="9" s="1"/>
  <c r="E239" i="3"/>
  <c r="G219" i="10" s="1"/>
  <c r="H219" i="10" s="1"/>
  <c r="C245" i="9"/>
  <c r="C247" i="9" s="1"/>
  <c r="E249" i="3"/>
  <c r="G226" i="10" s="1"/>
  <c r="H226" i="10" s="1"/>
  <c r="C111" i="9"/>
  <c r="E123" i="3"/>
  <c r="G112" i="10" s="1"/>
  <c r="C131" i="9"/>
  <c r="E187" i="3"/>
  <c r="G173"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85" i="9" l="1"/>
  <c r="F7" i="10"/>
  <c r="F173" i="10"/>
  <c r="H173" i="10" s="1"/>
  <c r="F112" i="10"/>
  <c r="H112" i="10" s="1"/>
  <c r="C121" i="9"/>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<sst xmlns="http://schemas.openxmlformats.org/spreadsheetml/2006/main" count="1374" uniqueCount="645">
  <si>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</si>
  <si>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</si>
  <si>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</si>
  <si>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</si>
  <si>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</si>
  <si>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</si>
  <si>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</si>
  <si>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</si>
  <si>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</si>
  <si>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</si>
  <si>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</si>
  <si>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</si>
  <si>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</si>
  <si>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</si>
  <si>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</si>
  <si>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</si>
  <si>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</si>
  <si>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</si>
  <si>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</si>
  <si>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</si>
  <si>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</si>
  <si>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</si>
  <si>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</si>
  <si>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</si>
  <si>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</si>
  <si>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</si>
  <si>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</si>
  <si>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</si>
  <si>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</si>
  <si>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</si>
  <si>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</si>
  <si>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</si>
  <si>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</si>
  <si>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</si>
  <si>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</si>
  <si>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</si>
  <si>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</si>
  <si>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</si>
  <si>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</si>
  <si>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</si>
  <si>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</si>
  <si>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</si>
  <si>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</si>
  <si>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</si>
  <si>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</si>
  <si>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</si>
  <si>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</si>
  <si>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</si>
  <si>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</si>
  <si>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</si>
  <si>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</si>
  <si>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</si>
  <si>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</si>
  <si>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</si>
  <si>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</si>
  <si>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</si>
  <si>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</si>
  <si>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</si>
  <si>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</si>
  <si>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</si>
  <si>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</si>
  <si>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</si>
  <si>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</si>
  <si>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</si>
  <si>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</si>
  <si>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</si>
  <si>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</si>
  <si>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</si>
  <si>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</si>
  <si>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</si>
  <si>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</si>
  <si>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</si>
  <si>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</si>
  <si>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</si>
  <si>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</si>
  <si>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</si>
  <si>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</si>
  <si>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</si>
  <si>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</si>
  <si>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</si>
  <si>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</si>
  <si>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</si>
  <si>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</si>
  <si>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</si>
  <si>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</si>
  <si>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</si>
  <si>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</si>
  <si>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</si>
  <si>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</si>
  <si>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</si>
  <si>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</si>
  <si>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</si>
  <si>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</si>
  <si>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</si>
  <si>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</si>
  <si>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</si>
  <si>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</si>
  <si>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</si>
  <si>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</si>
  <si>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</si>
  <si>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</si>
  <si>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</si>
  <si>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</si>
  <si>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</si>
  <si>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</si>
  <si>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</si>
  <si>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</si>
  <si>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</si>
  <si>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</si>
  <si>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</si>
  <si>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</si>
  <si>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</si>
  <si>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</si>
  <si>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</si>
  <si>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</si>
  <si>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</si>
  <si>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</si>
  <si>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</si>
  <si>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</si>
  <si>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</si>
  <si>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</si>
  <si>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</si>
  <si>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</si>
  <si>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t>
  </si>
  <si>
    <t>Rate</t>
  </si>
  <si>
    <t>Minor works grant €10,000 + €6 per pupil</t>
  </si>
  <si>
    <t>TOTAL NON PAY BUDGET</t>
  </si>
  <si>
    <t>Book Grant for Needy Pupils (Senior Cycle Only ) (Paid in June 2024 for 2024/25)</t>
  </si>
  <si>
    <t>School Support Services Fund (Min. €24,500)                                                                                                          1/3</t>
  </si>
  <si>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</si>
  <si>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</si>
  <si>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</si>
  <si>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</si>
  <si>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</si>
  <si>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</si>
  <si>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</si>
  <si>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</si>
  <si>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</si>
  <si>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</si>
  <si>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</si>
  <si>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</si>
  <si>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</si>
  <si>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</si>
  <si>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</si>
  <si>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</si>
  <si>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</si>
  <si>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</si>
  <si>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</si>
  <si>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</si>
  <si>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</si>
  <si>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</si>
  <si>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</si>
  <si>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</si>
  <si>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</si>
  <si>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</si>
  <si>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</si>
  <si>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</si>
  <si>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</si>
  <si>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</si>
  <si>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</si>
  <si>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</si>
  <si>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</si>
  <si>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</si>
  <si>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</si>
  <si>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</si>
  <si>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</si>
  <si>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</si>
  <si>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</si>
  <si>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</si>
  <si>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</si>
  <si>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</si>
  <si>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</si>
  <si>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</si>
  <si>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</si>
  <si>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</si>
  <si>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</si>
  <si>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</si>
  <si>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</si>
  <si>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</si>
  <si>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</si>
  <si>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</si>
  <si>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</si>
  <si>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</si>
  <si>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</si>
  <si>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</si>
  <si>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</si>
  <si>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</si>
  <si>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</si>
  <si>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</si>
  <si>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</si>
  <si>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</si>
  <si>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</si>
  <si>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</si>
  <si>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</si>
  <si>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</si>
  <si>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</si>
  <si>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</si>
  <si>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</si>
  <si>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</si>
  <si>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</si>
  <si>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</si>
  <si>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</si>
  <si>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</si>
  <si>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</si>
  <si>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</si>
  <si>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</si>
  <si>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</si>
  <si>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</si>
  <si>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</si>
  <si>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</si>
  <si>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</si>
  <si>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</si>
  <si>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</si>
  <si>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</si>
  <si>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</si>
  <si>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</si>
  <si>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</si>
  <si>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</si>
  <si>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</si>
  <si>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</si>
  <si>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</si>
  <si>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</si>
  <si>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</si>
  <si>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</si>
  <si>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</si>
  <si>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</si>
  <si>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</si>
  <si>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</si>
  <si>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</si>
  <si>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</si>
  <si>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</si>
  <si>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</si>
  <si>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</si>
  <si>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</si>
  <si>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</si>
  <si>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</si>
  <si>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</si>
  <si>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</si>
  <si>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</si>
  <si>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</si>
  <si>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</si>
  <si>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</si>
  <si>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</si>
  <si>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</si>
  <si>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</si>
  <si>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</si>
  <si>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</si>
  <si>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</si>
  <si>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</si>
  <si>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</si>
  <si>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</si>
  <si>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</si>
  <si>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</si>
  <si>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</si>
  <si>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</si>
  <si>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</si>
  <si>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</si>
  <si>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</si>
  <si>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</si>
  <si>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</si>
  <si>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</si>
  <si>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</si>
  <si>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</si>
  <si>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</si>
  <si>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</si>
  <si>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</si>
  <si>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</si>
  <si>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</si>
  <si>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</si>
  <si>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</si>
  <si>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</si>
  <si>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</si>
  <si>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</si>
  <si>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</si>
  <si>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</si>
  <si>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</si>
  <si>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</si>
  <si>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</si>
  <si>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</si>
  <si>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</si>
  <si>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</si>
  <si>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</si>
  <si>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</si>
  <si>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</si>
  <si>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</si>
  <si>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</si>
  <si>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</si>
  <si>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</si>
  <si>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</si>
  <si>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</si>
  <si>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</si>
  <si>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</si>
  <si>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</si>
  <si>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</si>
  <si>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</si>
  <si>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</si>
  <si>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</si>
  <si>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</si>
  <si>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</si>
  <si>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</si>
  <si>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</si>
  <si>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</si>
  <si>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</si>
  <si>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</si>
  <si>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</si>
  <si>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</si>
  <si>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</si>
  <si>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</si>
  <si>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</si>
  <si>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</si>
  <si>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</si>
  <si>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</si>
  <si>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</si>
  <si>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</si>
  <si>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</si>
  <si>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</si>
  <si>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</si>
  <si>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</si>
  <si>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</si>
  <si>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</si>
  <si>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</si>
  <si>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</si>
  <si>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</si>
  <si>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</si>
  <si>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</si>
  <si>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</si>
  <si>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</si>
  <si>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</si>
  <si>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</si>
  <si>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</si>
  <si>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</si>
  <si>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</si>
  <si>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</si>
  <si>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</si>
  <si>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</si>
  <si>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</si>
  <si>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</si>
  <si>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</si>
  <si>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</si>
  <si>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</si>
  <si>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</si>
  <si>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</si>
  <si>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</si>
  <si>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</si>
  <si>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</si>
  <si>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</si>
  <si>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</si>
  <si>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</si>
  <si>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</si>
  <si>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</si>
  <si>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</si>
  <si>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</si>
  <si>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</si>
  <si>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</si>
  <si>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</si>
  <si>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</si>
  <si>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</si>
  <si>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</si>
  <si>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</si>
  <si>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</si>
  <si>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</si>
  <si>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</si>
  <si>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</si>
  <si>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</si>
  <si>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</si>
  <si>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</si>
  <si>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</si>
  <si>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</si>
  <si>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</si>
  <si>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</si>
  <si>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</si>
  <si>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</si>
  <si>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</si>
  <si>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</si>
  <si>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</si>
  <si>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</si>
  <si>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</si>
  <si>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</si>
  <si>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</si>
  <si>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</si>
  <si>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</si>
  <si>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</si>
  <si>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</si>
  <si>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</si>
  <si>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</si>
  <si>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</si>
  <si>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</si>
  <si>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</si>
  <si>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</si>
  <si>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</si>
  <si>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</si>
  <si>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</si>
  <si>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</si>
  <si>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</si>
  <si>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</si>
  <si>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</si>
  <si>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</si>
  <si>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</si>
  <si>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</si>
  <si>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</si>
  <si>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</si>
  <si>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</si>
  <si>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</si>
  <si>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</si>
  <si>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</si>
  <si>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</si>
  <si>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</si>
  <si>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</si>
  <si>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</si>
  <si>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</si>
  <si>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</si>
  <si>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</si>
  <si>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</si>
  <si>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</si>
  <si>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</si>
  <si>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</si>
  <si>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</si>
  <si>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</si>
  <si>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</si>
  <si>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</si>
  <si>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</si>
  <si>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</si>
  <si>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</si>
  <si>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</si>
  <si>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</si>
  <si>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</si>
  <si>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</si>
  <si>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</si>
  <si>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</si>
  <si>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</si>
  <si>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</si>
  <si>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</si>
  <si>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</si>
  <si>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</si>
  <si>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</si>
  <si>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</si>
  <si>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</si>
  <si>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</si>
  <si>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</si>
  <si>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</si>
  <si>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</si>
  <si>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</si>
  <si>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</si>
  <si>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</si>
  <si>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</si>
  <si>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</si>
  <si>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</si>
  <si>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</si>
  <si>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</si>
  <si>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</si>
  <si>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</si>
  <si>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</si>
  <si>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</si>
  <si>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</si>
  <si>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</si>
  <si>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</si>
  <si>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</si>
  <si>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</si>
  <si>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</si>
  <si>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</si>
  <si>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</si>
  <si>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</si>
  <si>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</si>
  <si>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</si>
  <si>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</si>
  <si>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</si>
  <si>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</si>
  <si>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</si>
  <si>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</si>
  <si>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</si>
  <si>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</si>
  <si>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</si>
  <si>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</si>
  <si>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</si>
  <si>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</si>
  <si>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</si>
  <si>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</si>
  <si>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</si>
  <si>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</si>
  <si>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</si>
  <si>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</si>
  <si>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</si>
  <si>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</si>
  <si>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</si>
  <si>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</si>
  <si>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</si>
  <si>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</si>
  <si>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</si>
  <si>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</si>
  <si>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</si>
  <si>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</si>
  <si>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</si>
  <si>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</si>
  <si>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</si>
  <si>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</si>
  <si>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</si>
  <si>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</si>
  <si>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</si>
  <si>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</si>
  <si>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</si>
  <si>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</si>
  <si>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</si>
  <si>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</si>
  <si>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</si>
  <si>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</si>
  <si>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</si>
  <si>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</si>
  <si>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</si>
  <si>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</si>
  <si>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</si>
  <si>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</si>
  <si>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</si>
  <si>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</si>
  <si>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</si>
  <si>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</si>
  <si>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</si>
  <si>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</si>
  <si>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</si>
  <si>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</si>
  <si>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</si>
  <si>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</si>
  <si>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</si>
  <si>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</si>
  <si>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</si>
  <si>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</si>
  <si>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</si>
  <si>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</si>
  <si>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</si>
  <si>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</si>
  <si>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</si>
  <si>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</si>
  <si>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</si>
  <si>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</si>
  <si>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</si>
  <si>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</si>
  <si>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</si>
  <si>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</si>
  <si>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</si>
  <si>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</si>
  <si>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</si>
  <si>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</si>
  <si>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</si>
  <si>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</si>
  <si>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</si>
  <si>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</si>
  <si>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</si>
  <si>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</si>
  <si>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</si>
  <si>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</si>
  <si>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</si>
  <si>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</si>
  <si>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</si>
  <si>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</si>
  <si>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</si>
  <si>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</si>
  <si>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</si>
  <si>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</si>
  <si>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</si>
  <si>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</si>
  <si>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</si>
  <si>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</si>
  <si>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</si>
  <si>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</si>
  <si>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</si>
  <si>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</si>
  <si>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</si>
  <si>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</si>
  <si>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</si>
  <si>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</si>
  <si>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</si>
  <si>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</si>
  <si>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</si>
  <si>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</si>
  <si>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</si>
  <si>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</si>
  <si>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</si>
  <si>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</si>
  <si>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</si>
  <si>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</si>
  <si>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</si>
  <si>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</si>
  <si>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</si>
  <si>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</si>
  <si>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</si>
  <si>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</si>
  <si>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</si>
  <si>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</si>
  <si>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</si>
  <si>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</si>
  <si>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</si>
  <si>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</si>
  <si>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</si>
  <si>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</si>
  <si>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</si>
  <si>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</si>
  <si>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</si>
  <si>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</si>
  <si>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</si>
  <si>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</si>
  <si>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</si>
  <si>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</si>
  <si>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</si>
  <si>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</si>
  <si>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</si>
  <si>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</si>
  <si>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</si>
  <si>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</si>
  <si>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</si>
  <si>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</si>
  <si>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</si>
  <si>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</si>
  <si>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</si>
  <si>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</si>
  <si>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</si>
  <si>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</si>
  <si>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</si>
  <si>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</si>
  <si>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</si>
  <si>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</si>
  <si>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</si>
  <si>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</si>
  <si>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</si>
  <si>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</si>
  <si>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</si>
  <si>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</si>
  <si>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Bright Budget Import </t>
  </si>
  <si>
    <t xml:space="preserve">    template for importing into Bright Books</t>
  </si>
  <si>
    <t>Click here for full instructions for importing budget figures into Bright</t>
  </si>
  <si>
    <t>Update Link</t>
  </si>
  <si>
    <t>Subtotal per Import sheet</t>
  </si>
  <si>
    <t>Subtotal per Budget sheet</t>
  </si>
  <si>
    <t>Copy</t>
  </si>
  <si>
    <t>A</t>
  </si>
  <si>
    <t xml:space="preserve">C </t>
  </si>
  <si>
    <t>Code</t>
  </si>
  <si>
    <t>Period 1</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</si>
  <si>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</si>
  <si>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</si>
  <si>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</si>
  <si>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1a. Projected Pupil Enrolment at:</t>
  </si>
  <si>
    <t xml:space="preserve">1b. Projected Pupil Enrolment at </t>
  </si>
  <si>
    <t>Rate € (below line)</t>
  </si>
  <si>
    <t>Pupil numbers in junior cycle (below line)</t>
  </si>
  <si>
    <t>Total Projected Pupils Enrolment numbers in Junior Cycle at  1st Sept 2024</t>
  </si>
  <si>
    <t>Total Projected Pupils Enrolment numbers in Senior Cycle at 1st Sept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</si>
</sst>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8"/>
      <color theme="1"/>
      <name val="Calibri"/>
      <family val="2"/>
      <scheme val="minor"/>
    </font>
    <font>
      <u/>
      <sz val="11"/>
      <color theme="9" tint="-0.249977111117893"/>
      <name val="Calibri"/>
      <family val="2"/>
      <scheme val="minor"/>
    </font>
    <font>
      <b/>
      <sz val="14"/>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49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40"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3"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43" fontId="2" fillId="0" borderId="5" xfId="6" applyFont="1" applyBorder="1" applyAlignment="1">
      <alignment horizontal="right" vertical="top"/>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4" xfId="6" applyFont="1" applyBorder="1" applyAlignment="1">
      <alignment horizontal="right" vertical="top"/>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7" fillId="0" borderId="0" xfId="0" applyFont="1" applyAlignment="1">
      <alignment horizontal="center" vertical="top"/>
    </xf>
    <xf numFmtId="0" fontId="0" fillId="0" borderId="0" xfId="0" applyAlignment="1">
      <alignment horizontal="center" vertical="top"/>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9"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54" fillId="0" borderId="0" xfId="4" applyFont="1" applyBorder="1"/>
    <xf numFmtId="0" fontId="34" fillId="0" borderId="0" xfId="0" applyFont="1"/>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0" borderId="59" xfId="1" applyFont="1" applyBorder="1" applyAlignment="1">
      <alignment horizontal="center"/>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0" fontId="0" fillId="0" borderId="19" xfId="0" applyBorder="1"/>
    <xf numFmtId="0" fontId="0" fillId="0" borderId="20" xfId="0" applyBorder="1"/>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3" fillId="0" borderId="40" xfId="0" applyNumberFormat="1" applyFont="1" applyBorder="1"/>
    <xf numFmtId="167" fontId="0" fillId="15" borderId="18" xfId="0" applyNumberFormat="1" applyFill="1" applyBorder="1"/>
    <xf numFmtId="167" fontId="0" fillId="15" borderId="19" xfId="0" applyNumberFormat="1" applyFill="1" applyBorder="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43" fontId="2" fillId="8" borderId="56" xfId="6" applyFont="1" applyFill="1" applyBorder="1" applyAlignment="1">
      <alignment horizontal="right" vertical="top"/>
    </xf>
    <xf numFmtId="0" fontId="2" fillId="2" borderId="12" xfId="0" applyFont="1" applyFill="1" applyBorder="1" applyAlignment="1">
      <alignment vertical="top" wrapText="1"/>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5"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2" fillId="0" borderId="62" xfId="0" applyFont="1" applyBorder="1" applyAlignment="1">
      <alignment vertical="top" wrapText="1"/>
    </xf>
    <xf numFmtId="0" fontId="8" fillId="0" borderId="31" xfId="0" applyFont="1" applyBorder="1" applyAlignment="1">
      <alignment horizontal="justify" vertical="center"/>
    </xf>
    <xf numFmtId="0" fontId="8" fillId="0" borderId="63" xfId="0" applyFont="1" applyBorder="1" applyAlignment="1">
      <alignment horizontal="justify" vertical="center" wrapText="1"/>
    </xf>
    <xf numFmtId="0" fontId="37" fillId="0" borderId="21" xfId="0" applyFont="1" applyBorder="1" applyAlignment="1">
      <alignment horizontal="left"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167" fontId="2" fillId="21" borderId="33" xfId="0" applyNumberFormat="1" applyFont="1" applyFill="1" applyBorder="1" applyAlignment="1">
      <alignment vertical="top" wrapText="1"/>
    </xf>
    <xf numFmtId="167" fontId="2" fillId="11" borderId="49"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2" fillId="11" borderId="14" xfId="0"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167" fontId="2" fillId="11" borderId="42" xfId="0" applyNumberFormat="1" applyFont="1" applyFill="1" applyBorder="1" applyAlignment="1">
      <alignment vertical="top" wrapText="1"/>
    </xf>
    <xf numFmtId="0" fontId="2" fillId="13" borderId="56" xfId="6" applyNumberFormat="1" applyFont="1" applyFill="1" applyBorder="1" applyAlignment="1">
      <alignment horizontal="right" vertical="top"/>
    </xf>
    <xf numFmtId="0" fontId="0" fillId="13" borderId="35" xfId="0" applyFill="1" applyBorder="1"/>
    <xf numFmtId="0" fontId="0" fillId="13" borderId="36" xfId="0" applyFill="1" applyBorder="1"/>
    <xf numFmtId="0" fontId="0" fillId="13" borderId="39" xfId="0" applyFill="1" applyBorder="1"/>
    <xf numFmtId="0" fontId="2" fillId="0" borderId="59" xfId="0" applyFont="1" applyBorder="1" applyAlignment="1">
      <alignment vertical="top" wrapText="1"/>
    </xf>
    <xf numFmtId="0" fontId="2" fillId="0" borderId="64" xfId="0" applyFont="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7" fillId="5" borderId="1" xfId="0" applyFont="1" applyFill="1" applyBorder="1" applyAlignment="1">
      <alignment vertical="top"/>
    </xf>
    <xf numFmtId="0" fontId="27"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cellXfs>
  <cellStyles count="8">
    <cellStyle name="Comma" xfId="6" builtinId="3"/>
    <cellStyle name="Comma 2" xfId="3" xr:uid="{3C58799A-89EE-43F0-AB94-62923F4339AE}"/>
    <cellStyle name="Currency" xfId="5" builtinId="4"/>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mbdomain-my.sharepoint.com/personal/eileenahern_fssu_ie/Documents/Documents/Budgets/Budget%2024-25/C&amp;C%20templates/CC-Budget%20Template%202024-2025-DEIS-draft4-3-24%20test.xlsx" TargetMode="External"/><Relationship Id="rId1" Type="http://schemas.openxmlformats.org/officeDocument/2006/relationships/externalLinkPath" Target="CC-Budget%20Template%202024-2025-DEIS-draft4-3-2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Budget Import Sheet"/>
    </sheetNames>
    <sheetDataSet>
      <sheetData sheetId="0" refreshError="1"/>
      <sheetData sheetId="1">
        <row r="2">
          <cell r="B2" t="str">
            <v>2024/2025</v>
          </cell>
        </row>
        <row r="6">
          <cell r="B6" t="str">
            <v xml:space="preserve">Type school name </v>
          </cell>
        </row>
        <row r="7">
          <cell r="B7" t="str">
            <v>Type school address</v>
          </cell>
        </row>
        <row r="8">
          <cell r="B8" t="str">
            <v xml:space="preserve">Type School roll </v>
          </cell>
        </row>
      </sheetData>
      <sheetData sheetId="2">
        <row r="2">
          <cell r="A2" t="str">
            <v>Budget Year:</v>
          </cell>
        </row>
        <row r="3">
          <cell r="A3" t="str">
            <v xml:space="preserve">School Name: </v>
          </cell>
        </row>
        <row r="5">
          <cell r="A5" t="str">
            <v>Roll No.:</v>
          </cell>
        </row>
        <row r="6">
          <cell r="A6" t="str">
            <v>School Type:</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app/uploads/2023/03/Surf-Budget-Import-Guide_2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30" sqref="B30"/>
    </sheetView>
  </sheetViews>
  <sheetFormatPr defaultColWidth="8.88671875" defaultRowHeight="15.6" x14ac:dyDescent="0.3"/>
  <cols>
    <col min="1" max="1" width="8.88671875" style="20"/>
    <col min="2" max="2" width="121.6640625" style="40" customWidth="1"/>
    <col min="3" max="3" width="8.88671875" style="20"/>
    <col min="4" max="4" width="72.88671875" style="40" customWidth="1"/>
    <col min="5" max="5" width="8.88671875" style="20"/>
    <col min="6" max="6" width="11.44140625" style="20" customWidth="1"/>
    <col min="7" max="16384" width="8.88671875" style="20"/>
  </cols>
  <sheetData>
    <row r="2" spans="1:2" ht="21" x14ac:dyDescent="0.3">
      <c r="A2" s="162"/>
      <c r="B2" s="191" t="s">
        <v>0</v>
      </c>
    </row>
    <row r="3" spans="1:2" x14ac:dyDescent="0.3">
      <c r="A3" s="162"/>
    </row>
    <row r="4" spans="1:2" x14ac:dyDescent="0.3">
      <c r="B4" s="139" t="s">
        <v>1</v>
      </c>
    </row>
    <row r="5" spans="1:2" ht="62.4" x14ac:dyDescent="0.3">
      <c r="B5" s="163" t="s">
        <v>2</v>
      </c>
    </row>
    <row r="6" spans="1:2" x14ac:dyDescent="0.3">
      <c r="B6" s="163"/>
    </row>
    <row r="7" spans="1:2" x14ac:dyDescent="0.3">
      <c r="B7" s="139" t="s">
        <v>3</v>
      </c>
    </row>
    <row r="8" spans="1:2" x14ac:dyDescent="0.3">
      <c r="B8" s="163" t="s">
        <v>4</v>
      </c>
    </row>
    <row r="9" spans="1:2" x14ac:dyDescent="0.3">
      <c r="B9" s="163" t="s">
        <v>5</v>
      </c>
    </row>
    <row r="10" spans="1:2" x14ac:dyDescent="0.3">
      <c r="B10" s="163" t="s">
        <v>6</v>
      </c>
    </row>
    <row r="11" spans="1:2" x14ac:dyDescent="0.3">
      <c r="B11" s="139" t="s">
        <v>5</v>
      </c>
    </row>
    <row r="12" spans="1:2" x14ac:dyDescent="0.3">
      <c r="B12" s="139" t="s">
        <v>7</v>
      </c>
    </row>
    <row r="13" spans="1:2" x14ac:dyDescent="0.3">
      <c r="B13" s="163" t="s">
        <v>8</v>
      </c>
    </row>
    <row r="14" spans="1:2" x14ac:dyDescent="0.3">
      <c r="B14" s="139" t="s">
        <v>9</v>
      </c>
    </row>
    <row r="15" spans="1:2" ht="31.2" x14ac:dyDescent="0.3">
      <c r="B15" s="164" t="s">
        <v>10</v>
      </c>
    </row>
    <row r="16" spans="1:2" x14ac:dyDescent="0.3">
      <c r="B16" s="139" t="s">
        <v>11</v>
      </c>
    </row>
    <row r="17" spans="2:2" ht="31.2" x14ac:dyDescent="0.3">
      <c r="B17" s="164" t="s">
        <v>12</v>
      </c>
    </row>
    <row r="18" spans="2:2" ht="31.2" x14ac:dyDescent="0.3">
      <c r="B18" s="163" t="s">
        <v>13</v>
      </c>
    </row>
    <row r="19" spans="2:2" ht="31.2" x14ac:dyDescent="0.3">
      <c r="B19" s="163" t="s">
        <v>14</v>
      </c>
    </row>
    <row r="20" spans="2:2" x14ac:dyDescent="0.3">
      <c r="B20" s="139" t="s">
        <v>15</v>
      </c>
    </row>
    <row r="21" spans="2:2" x14ac:dyDescent="0.3">
      <c r="B21" s="163" t="s">
        <v>16</v>
      </c>
    </row>
    <row r="22" spans="2:2" x14ac:dyDescent="0.3">
      <c r="B22" s="139" t="s">
        <v>17</v>
      </c>
    </row>
    <row r="23" spans="2:2" ht="31.2" x14ac:dyDescent="0.3">
      <c r="B23" s="163" t="s">
        <v>18</v>
      </c>
    </row>
    <row r="24" spans="2:2" x14ac:dyDescent="0.3">
      <c r="B24" s="139" t="s">
        <v>19</v>
      </c>
    </row>
    <row r="25" spans="2:2" x14ac:dyDescent="0.3">
      <c r="B25" s="163" t="s">
        <v>20</v>
      </c>
    </row>
    <row r="26" spans="2:2" x14ac:dyDescent="0.3">
      <c r="B26" s="163" t="s">
        <v>21</v>
      </c>
    </row>
    <row r="27" spans="2:2" x14ac:dyDescent="0.3">
      <c r="B27" s="139" t="s">
        <v>22</v>
      </c>
    </row>
    <row r="28" spans="2:2" x14ac:dyDescent="0.3">
      <c r="B28" s="163" t="s">
        <v>23</v>
      </c>
    </row>
    <row r="29" spans="2:2" x14ac:dyDescent="0.3">
      <c r="B29" s="165" t="s">
        <v>24</v>
      </c>
    </row>
    <row r="30" spans="2:2" ht="31.2" x14ac:dyDescent="0.3">
      <c r="B30" s="164" t="s">
        <v>636</v>
      </c>
    </row>
    <row r="31" spans="2:2" x14ac:dyDescent="0.3">
      <c r="B31" s="165" t="s">
        <v>25</v>
      </c>
    </row>
    <row r="32" spans="2:2" ht="31.2" x14ac:dyDescent="0.3">
      <c r="B32" s="164" t="s">
        <v>26</v>
      </c>
    </row>
    <row r="33" spans="1:4" ht="31.2" x14ac:dyDescent="0.3">
      <c r="B33" s="164" t="s">
        <v>27</v>
      </c>
      <c r="D33" s="168"/>
    </row>
    <row r="34" spans="1:4" ht="31.2" x14ac:dyDescent="0.3">
      <c r="A34" s="166"/>
      <c r="B34" s="165" t="s">
        <v>28</v>
      </c>
    </row>
    <row r="35" spans="1:4" x14ac:dyDescent="0.3">
      <c r="A35" s="166"/>
      <c r="B35" s="167" t="s">
        <v>29</v>
      </c>
    </row>
    <row r="36" spans="1:4" x14ac:dyDescent="0.3">
      <c r="A36" s="166"/>
      <c r="B36" s="167" t="s">
        <v>30</v>
      </c>
    </row>
    <row r="37" spans="1:4" x14ac:dyDescent="0.3">
      <c r="A37" s="166"/>
      <c r="B37" s="167" t="s">
        <v>31</v>
      </c>
    </row>
    <row r="38" spans="1:4" x14ac:dyDescent="0.3">
      <c r="A38" s="166"/>
      <c r="B38" s="167" t="s">
        <v>32</v>
      </c>
    </row>
    <row r="39" spans="1:4" ht="16.2" thickBot="1" x14ac:dyDescent="0.35"/>
    <row r="40" spans="1:4" ht="31.2" x14ac:dyDescent="0.3">
      <c r="A40" s="166"/>
      <c r="B40" s="341" t="s">
        <v>33</v>
      </c>
    </row>
    <row r="41" spans="1:4" x14ac:dyDescent="0.3">
      <c r="A41" s="166"/>
      <c r="B41" s="342" t="s">
        <v>34</v>
      </c>
    </row>
    <row r="42" spans="1:4" x14ac:dyDescent="0.3">
      <c r="A42" s="166"/>
      <c r="B42" s="343" t="s">
        <v>35</v>
      </c>
    </row>
    <row r="43" spans="1:4" ht="16.2" thickBot="1" x14ac:dyDescent="0.35">
      <c r="A43" s="166"/>
      <c r="B43" s="343"/>
    </row>
    <row r="44" spans="1:4" ht="16.2" thickBot="1" x14ac:dyDescent="0.35">
      <c r="A44" s="166"/>
      <c r="B44" s="344" t="s">
        <v>36</v>
      </c>
    </row>
    <row r="45" spans="1:4" x14ac:dyDescent="0.3">
      <c r="A45" s="166"/>
      <c r="B45" s="344" t="s">
        <v>37</v>
      </c>
    </row>
    <row r="46" spans="1:4" ht="31.2" x14ac:dyDescent="0.3">
      <c r="A46" s="166"/>
      <c r="B46" s="345" t="s">
        <v>38</v>
      </c>
    </row>
    <row r="47" spans="1:4" ht="31.8" thickBot="1" x14ac:dyDescent="0.35">
      <c r="A47" s="166"/>
      <c r="B47" s="346" t="s">
        <v>39</v>
      </c>
    </row>
    <row r="48" spans="1:4" ht="16.2" thickBot="1" x14ac:dyDescent="0.35">
      <c r="A48" s="166"/>
      <c r="B48" s="343"/>
    </row>
    <row r="49" spans="1:2" ht="16.2" thickBot="1" x14ac:dyDescent="0.35">
      <c r="A49" s="166"/>
      <c r="B49" s="344" t="s">
        <v>40</v>
      </c>
    </row>
    <row r="50" spans="1:2" x14ac:dyDescent="0.3">
      <c r="A50" s="166"/>
      <c r="B50" s="344" t="s">
        <v>37</v>
      </c>
    </row>
    <row r="51" spans="1:2" x14ac:dyDescent="0.3">
      <c r="A51" s="166"/>
      <c r="B51" s="345" t="s">
        <v>41</v>
      </c>
    </row>
    <row r="52" spans="1:2" ht="31.8" thickBot="1" x14ac:dyDescent="0.35">
      <c r="A52" s="166"/>
      <c r="B52" s="346"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19" sqref="B12:B19"/>
    </sheetView>
  </sheetViews>
  <sheetFormatPr defaultColWidth="8.88671875" defaultRowHeight="15.6" x14ac:dyDescent="0.3"/>
  <cols>
    <col min="1" max="1" width="39.33203125" style="137" customWidth="1"/>
    <col min="2" max="2" width="33.44140625" style="137" customWidth="1"/>
    <col min="3" max="16384" width="8.88671875" style="137"/>
  </cols>
  <sheetData>
    <row r="1" spans="1:3" ht="21.6" thickBot="1" x14ac:dyDescent="0.35">
      <c r="A1" s="456" t="s">
        <v>42</v>
      </c>
      <c r="B1" s="457"/>
      <c r="C1" s="144"/>
    </row>
    <row r="2" spans="1:3" ht="21" x14ac:dyDescent="0.3">
      <c r="A2" s="154" t="str">
        <f>'2.Budget Grant Calculation'!A2</f>
        <v>Budget Year:</v>
      </c>
      <c r="B2" s="173" t="s">
        <v>43</v>
      </c>
      <c r="C2" s="146"/>
    </row>
    <row r="3" spans="1:3" ht="63.6" thickBot="1" x14ac:dyDescent="0.35">
      <c r="A3" s="145" t="s">
        <v>44</v>
      </c>
      <c r="B3" s="174" t="s">
        <v>45</v>
      </c>
      <c r="C3" s="146"/>
    </row>
    <row r="4" spans="1:3" ht="21" x14ac:dyDescent="0.3">
      <c r="A4" s="154"/>
      <c r="B4" s="173"/>
      <c r="C4" s="146"/>
    </row>
    <row r="5" spans="1:3" ht="21" x14ac:dyDescent="0.3">
      <c r="A5" s="154" t="s">
        <v>46</v>
      </c>
      <c r="B5" s="173"/>
      <c r="C5" s="146"/>
    </row>
    <row r="6" spans="1:3" ht="21" x14ac:dyDescent="0.3">
      <c r="A6" s="155" t="s">
        <v>47</v>
      </c>
      <c r="B6" s="163" t="s">
        <v>48</v>
      </c>
      <c r="C6" s="146"/>
    </row>
    <row r="7" spans="1:3" ht="21" x14ac:dyDescent="0.3">
      <c r="A7" s="155" t="s">
        <v>49</v>
      </c>
      <c r="B7" s="163" t="s">
        <v>50</v>
      </c>
      <c r="C7" s="146"/>
    </row>
    <row r="8" spans="1:3" ht="21" x14ac:dyDescent="0.3">
      <c r="A8" s="155" t="s">
        <v>51</v>
      </c>
      <c r="B8" s="163" t="s">
        <v>52</v>
      </c>
      <c r="C8" s="146"/>
    </row>
    <row r="9" spans="1:3" ht="21" x14ac:dyDescent="0.3">
      <c r="A9" s="154"/>
      <c r="B9" s="173"/>
      <c r="C9" s="146"/>
    </row>
    <row r="10" spans="1:3" ht="31.2" x14ac:dyDescent="0.3">
      <c r="A10" s="138"/>
      <c r="B10" s="139" t="s">
        <v>53</v>
      </c>
      <c r="C10" s="57"/>
    </row>
    <row r="11" spans="1:3" ht="18.600000000000001" thickBot="1" x14ac:dyDescent="0.35">
      <c r="A11" s="140" t="s">
        <v>639</v>
      </c>
      <c r="B11" s="136" t="s">
        <v>54</v>
      </c>
    </row>
    <row r="12" spans="1:3" ht="31.2" x14ac:dyDescent="0.3">
      <c r="A12" s="147" t="s">
        <v>55</v>
      </c>
      <c r="B12" s="175"/>
    </row>
    <row r="13" spans="1:3" ht="31.2" x14ac:dyDescent="0.3">
      <c r="A13" s="148" t="s">
        <v>58</v>
      </c>
      <c r="B13" s="176"/>
    </row>
    <row r="14" spans="1:3" ht="31.2" x14ac:dyDescent="0.3">
      <c r="A14" s="148" t="s">
        <v>59</v>
      </c>
      <c r="B14" s="176"/>
    </row>
    <row r="15" spans="1:3" ht="31.2" x14ac:dyDescent="0.3">
      <c r="A15" s="149" t="s">
        <v>60</v>
      </c>
      <c r="B15" s="176"/>
    </row>
    <row r="16" spans="1:3" ht="33" x14ac:dyDescent="0.3">
      <c r="A16" s="148" t="s">
        <v>61</v>
      </c>
      <c r="B16" s="176"/>
    </row>
    <row r="17" spans="1:2" ht="78" x14ac:dyDescent="0.3">
      <c r="A17" s="150" t="s">
        <v>62</v>
      </c>
      <c r="B17" s="176"/>
    </row>
    <row r="18" spans="1:2" ht="31.2" x14ac:dyDescent="0.3">
      <c r="A18" s="149" t="s">
        <v>63</v>
      </c>
      <c r="B18" s="176"/>
    </row>
    <row r="19" spans="1:2" ht="31.8" thickBot="1" x14ac:dyDescent="0.35">
      <c r="A19" s="151" t="s">
        <v>64</v>
      </c>
      <c r="B19" s="177"/>
    </row>
    <row r="20" spans="1:2" x14ac:dyDescent="0.3">
      <c r="A20" s="192"/>
      <c r="B20" s="192"/>
    </row>
    <row r="21" spans="1:2" ht="18.600000000000001" thickBot="1" x14ac:dyDescent="0.35">
      <c r="A21" s="136" t="s">
        <v>640</v>
      </c>
      <c r="B21" s="136" t="s">
        <v>54</v>
      </c>
    </row>
    <row r="22" spans="1:2" ht="31.2" x14ac:dyDescent="0.3">
      <c r="A22" s="147" t="s">
        <v>56</v>
      </c>
      <c r="B22" s="175"/>
    </row>
    <row r="23" spans="1:2" ht="31.8" thickBot="1" x14ac:dyDescent="0.35">
      <c r="A23" s="435" t="s">
        <v>57</v>
      </c>
      <c r="B23" s="436"/>
    </row>
    <row r="24" spans="1:2" x14ac:dyDescent="0.3">
      <c r="A24" s="140" t="s">
        <v>65</v>
      </c>
      <c r="B24" s="178"/>
    </row>
    <row r="25" spans="1:2" x14ac:dyDescent="0.3">
      <c r="A25" s="140" t="s">
        <v>66</v>
      </c>
      <c r="B25" s="178"/>
    </row>
    <row r="26" spans="1:2" x14ac:dyDescent="0.3">
      <c r="A26" s="140"/>
      <c r="B26" s="178"/>
    </row>
    <row r="27" spans="1:2" ht="16.2" thickBot="1" x14ac:dyDescent="0.35">
      <c r="A27" s="454" t="s">
        <v>67</v>
      </c>
      <c r="B27" s="455"/>
    </row>
    <row r="28" spans="1:2" x14ac:dyDescent="0.3">
      <c r="A28" s="147" t="s">
        <v>68</v>
      </c>
      <c r="B28" s="175"/>
    </row>
    <row r="29" spans="1:2" ht="16.2" thickBot="1" x14ac:dyDescent="0.35">
      <c r="A29" s="152" t="s">
        <v>69</v>
      </c>
      <c r="B29" s="177"/>
    </row>
    <row r="30" spans="1:2" x14ac:dyDescent="0.3">
      <c r="A30" s="140"/>
      <c r="B30" s="178"/>
    </row>
    <row r="31" spans="1:2" ht="31.2" x14ac:dyDescent="0.3">
      <c r="A31" s="348" t="s">
        <v>70</v>
      </c>
    </row>
    <row r="32" spans="1:2" ht="16.2" thickBot="1" x14ac:dyDescent="0.35">
      <c r="A32" s="137" t="s">
        <v>71</v>
      </c>
    </row>
    <row r="33" spans="1:2" ht="31.8" thickBot="1" x14ac:dyDescent="0.35">
      <c r="A33" s="142" t="s">
        <v>72</v>
      </c>
      <c r="B33" s="350"/>
    </row>
    <row r="34" spans="1:2" x14ac:dyDescent="0.3">
      <c r="A34" s="142"/>
      <c r="B34" s="178"/>
    </row>
    <row r="35" spans="1:2" ht="31.8" thickBot="1" x14ac:dyDescent="0.35">
      <c r="A35" s="348" t="s">
        <v>73</v>
      </c>
      <c r="B35" s="2"/>
    </row>
    <row r="36" spans="1:2" ht="31.8" thickBot="1" x14ac:dyDescent="0.35">
      <c r="A36" s="142" t="s">
        <v>74</v>
      </c>
      <c r="B36" s="349"/>
    </row>
    <row r="37" spans="1:2" ht="16.8" x14ac:dyDescent="0.3">
      <c r="A37" s="347"/>
      <c r="B37" s="2"/>
    </row>
    <row r="38" spans="1:2" x14ac:dyDescent="0.3">
      <c r="A38" s="140" t="s">
        <v>75</v>
      </c>
      <c r="B38" s="178"/>
    </row>
    <row r="39" spans="1:2" ht="47.4" thickBot="1" x14ac:dyDescent="0.35">
      <c r="A39" s="142" t="s">
        <v>76</v>
      </c>
      <c r="B39" s="38" t="str">
        <f>'1.Budget Preparation Info'!B11</f>
        <v>01st September 2024</v>
      </c>
    </row>
    <row r="40" spans="1:2" x14ac:dyDescent="0.3">
      <c r="A40" s="147" t="s">
        <v>77</v>
      </c>
      <c r="B40" s="179"/>
    </row>
    <row r="41" spans="1:2" x14ac:dyDescent="0.3">
      <c r="A41" s="148" t="s">
        <v>78</v>
      </c>
      <c r="B41" s="180"/>
    </row>
    <row r="42" spans="1:2" ht="16.2" thickBot="1" x14ac:dyDescent="0.35">
      <c r="A42" s="152" t="s">
        <v>79</v>
      </c>
      <c r="B42" s="181"/>
    </row>
    <row r="43" spans="1:2" x14ac:dyDescent="0.3">
      <c r="A43" s="142"/>
      <c r="B43" s="178"/>
    </row>
    <row r="44" spans="1:2" ht="17.399999999999999" x14ac:dyDescent="0.3">
      <c r="A44" s="140" t="s">
        <v>80</v>
      </c>
      <c r="B44" s="38"/>
    </row>
    <row r="45" spans="1:2" ht="18" thickBot="1" x14ac:dyDescent="0.35">
      <c r="A45" s="140"/>
      <c r="B45" s="38" t="str">
        <f>'1.Budget Preparation Info'!B11</f>
        <v>01st September 2024</v>
      </c>
    </row>
    <row r="46" spans="1:2" ht="31.8" thickBot="1" x14ac:dyDescent="0.35">
      <c r="A46" s="153" t="s">
        <v>81</v>
      </c>
      <c r="B46" s="182"/>
    </row>
    <row r="47" spans="1:2" x14ac:dyDescent="0.3">
      <c r="A47" s="142"/>
      <c r="B47" s="178"/>
    </row>
    <row r="48" spans="1:2" x14ac:dyDescent="0.3">
      <c r="A48" s="140" t="s">
        <v>82</v>
      </c>
      <c r="B48" s="178"/>
    </row>
    <row r="49" spans="1:2" ht="18" thickBot="1" x14ac:dyDescent="0.35">
      <c r="A49" s="140"/>
      <c r="B49" s="38" t="str">
        <f>'1.Budget Preparation Info'!B11</f>
        <v>01st September 2024</v>
      </c>
    </row>
    <row r="50" spans="1:2" ht="31.8" thickBot="1" x14ac:dyDescent="0.35">
      <c r="A50" s="153" t="s">
        <v>83</v>
      </c>
      <c r="B50" s="182"/>
    </row>
    <row r="51" spans="1:2" x14ac:dyDescent="0.3">
      <c r="A51" s="142"/>
      <c r="B51" s="178"/>
    </row>
    <row r="52" spans="1:2" x14ac:dyDescent="0.3">
      <c r="A52" s="140" t="s">
        <v>84</v>
      </c>
      <c r="B52" s="178"/>
    </row>
    <row r="53" spans="1:2" x14ac:dyDescent="0.3">
      <c r="A53" s="142"/>
      <c r="B53" s="178"/>
    </row>
    <row r="54" spans="1:2" x14ac:dyDescent="0.3">
      <c r="A54" s="141" t="s">
        <v>85</v>
      </c>
      <c r="B54" s="141"/>
    </row>
    <row r="55" spans="1:2" x14ac:dyDescent="0.3">
      <c r="A55" s="142"/>
      <c r="B55" s="178"/>
    </row>
    <row r="56" spans="1:2" ht="17.399999999999999" x14ac:dyDescent="0.3">
      <c r="A56" s="143" t="s">
        <v>86</v>
      </c>
      <c r="B56" s="178"/>
    </row>
    <row r="57" spans="1:2" ht="17.399999999999999" x14ac:dyDescent="0.3">
      <c r="A57" s="143" t="s">
        <v>87</v>
      </c>
      <c r="B57" s="178"/>
    </row>
    <row r="58" spans="1:2" ht="17.399999999999999" x14ac:dyDescent="0.3">
      <c r="A58" s="143" t="s">
        <v>88</v>
      </c>
      <c r="B58" s="178"/>
    </row>
    <row r="59" spans="1:2" ht="17.399999999999999" x14ac:dyDescent="0.3">
      <c r="A59" s="143" t="s">
        <v>89</v>
      </c>
      <c r="B59" s="178"/>
    </row>
    <row r="60" spans="1:2" x14ac:dyDescent="0.3">
      <c r="A60" s="143" t="s">
        <v>90</v>
      </c>
      <c r="B60" s="178"/>
    </row>
    <row r="61" spans="1:2" x14ac:dyDescent="0.3">
      <c r="A61" s="143" t="s">
        <v>91</v>
      </c>
      <c r="B61" s="178"/>
    </row>
    <row r="62" spans="1:2" x14ac:dyDescent="0.3">
      <c r="A62" s="143" t="s">
        <v>92</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topLeftCell="A21" zoomScale="85" zoomScaleNormal="85" workbookViewId="0">
      <selection activeCell="E26" sqref="A12:E26"/>
    </sheetView>
  </sheetViews>
  <sheetFormatPr defaultRowHeight="14.4" x14ac:dyDescent="0.3"/>
  <cols>
    <col min="1" max="1" width="40.33203125" customWidth="1"/>
    <col min="2" max="2" width="20.6640625" customWidth="1"/>
    <col min="3" max="3" width="24.5546875" customWidth="1"/>
    <col min="4" max="4" width="14.33203125" style="353" customWidth="1"/>
    <col min="5" max="5" width="14.5546875" customWidth="1"/>
    <col min="6" max="6" width="16.6640625" style="257" customWidth="1"/>
    <col min="7" max="7" width="16.44140625" style="257" customWidth="1"/>
    <col min="8" max="8" width="43.33203125" style="261" customWidth="1"/>
    <col min="11" max="11" width="26.6640625" customWidth="1"/>
  </cols>
  <sheetData>
    <row r="1" spans="1:9" ht="25.8" thickBot="1" x14ac:dyDescent="0.65">
      <c r="A1" s="458" t="s">
        <v>93</v>
      </c>
      <c r="B1" s="459"/>
      <c r="C1" s="459"/>
      <c r="D1" s="459"/>
      <c r="E1" s="36"/>
      <c r="F1" s="283"/>
      <c r="G1" s="283"/>
      <c r="H1" s="259"/>
      <c r="I1" s="1"/>
    </row>
    <row r="2" spans="1:9" ht="25.2" x14ac:dyDescent="0.6">
      <c r="A2" s="43" t="s">
        <v>94</v>
      </c>
      <c r="B2" s="43" t="str">
        <f>'1.Budget Preparation Info'!B2</f>
        <v>2024/2025</v>
      </c>
      <c r="C2" s="44"/>
      <c r="D2" s="45"/>
      <c r="E2" s="37"/>
      <c r="F2" s="284"/>
      <c r="G2" s="284"/>
      <c r="H2" s="259"/>
      <c r="I2" s="1"/>
    </row>
    <row r="3" spans="1:9" ht="22.8" x14ac:dyDescent="0.4">
      <c r="A3" s="38" t="s">
        <v>95</v>
      </c>
      <c r="B3" s="38" t="str">
        <f>'1.Budget Preparation Info'!B6</f>
        <v xml:space="preserve">Type school name </v>
      </c>
      <c r="C3" s="39"/>
      <c r="D3" s="37"/>
      <c r="E3" s="36"/>
      <c r="F3" s="283"/>
      <c r="G3" s="283"/>
      <c r="H3" s="260"/>
      <c r="I3" s="2"/>
    </row>
    <row r="4" spans="1:9" ht="22.8" x14ac:dyDescent="0.4">
      <c r="A4" s="38" t="s">
        <v>49</v>
      </c>
      <c r="B4" s="38" t="str">
        <f>'1.Budget Preparation Info'!B7</f>
        <v>Type school address</v>
      </c>
      <c r="C4" s="39"/>
      <c r="D4" s="37"/>
      <c r="E4" s="36"/>
      <c r="F4" s="283"/>
      <c r="G4" s="283"/>
      <c r="H4" s="260"/>
      <c r="I4" s="2"/>
    </row>
    <row r="5" spans="1:9" ht="22.8" x14ac:dyDescent="0.4">
      <c r="A5" s="38" t="s">
        <v>96</v>
      </c>
      <c r="B5" s="38" t="str">
        <f>'1.Budget Preparation Info'!B8</f>
        <v xml:space="preserve">Type School roll </v>
      </c>
      <c r="C5" s="39"/>
      <c r="D5" s="37"/>
      <c r="E5" s="36"/>
      <c r="F5" s="283"/>
      <c r="G5" s="283"/>
      <c r="H5" s="260"/>
      <c r="I5" s="2"/>
    </row>
    <row r="6" spans="1:9" ht="18.600000000000001" thickBot="1" x14ac:dyDescent="0.4">
      <c r="A6" s="46" t="s">
        <v>44</v>
      </c>
      <c r="B6" s="46" t="str">
        <f>'1.Budget Preparation Info'!B3</f>
        <v>Community &amp; Comprehensive School: 
NON DEIS School Budget</v>
      </c>
      <c r="C6" s="47"/>
      <c r="D6" s="363"/>
    </row>
    <row r="9" spans="1:9" ht="18" x14ac:dyDescent="0.3">
      <c r="A9" s="337" t="s">
        <v>97</v>
      </c>
      <c r="B9" s="170"/>
      <c r="C9" s="170"/>
      <c r="D9" s="364"/>
      <c r="E9" s="170"/>
    </row>
    <row r="11" spans="1:9" ht="15" thickBot="1" x14ac:dyDescent="0.35"/>
    <row r="12" spans="1:9" ht="17.399999999999999" customHeight="1" thickBot="1" x14ac:dyDescent="0.4">
      <c r="A12" s="338" t="s">
        <v>98</v>
      </c>
      <c r="B12" s="339"/>
      <c r="C12" s="339"/>
      <c r="D12" s="365"/>
      <c r="E12" s="217"/>
    </row>
    <row r="13" spans="1:9" ht="24" thickBot="1" x14ac:dyDescent="0.5">
      <c r="A13" s="218"/>
      <c r="E13" s="219"/>
    </row>
    <row r="14" spans="1:9" ht="80.25" customHeight="1" thickBot="1" x14ac:dyDescent="0.35">
      <c r="A14" s="252" t="s">
        <v>99</v>
      </c>
      <c r="B14" s="460" t="s">
        <v>100</v>
      </c>
      <c r="C14" s="460"/>
      <c r="D14" s="366"/>
      <c r="E14" s="253">
        <f>'1.Budget Preparation Info'!B28</f>
        <v>0</v>
      </c>
      <c r="F14" s="285"/>
    </row>
    <row r="15" spans="1:9" ht="80.25" customHeight="1" thickBot="1" x14ac:dyDescent="0.35">
      <c r="A15" s="252" t="s">
        <v>99</v>
      </c>
      <c r="B15" s="460" t="s">
        <v>101</v>
      </c>
      <c r="C15" s="460"/>
      <c r="D15" s="366"/>
      <c r="E15" s="253">
        <f>'1.Budget Preparation Info'!B29</f>
        <v>0</v>
      </c>
      <c r="F15" s="285"/>
      <c r="G15" s="286"/>
    </row>
    <row r="16" spans="1:9" ht="23.4" thickBot="1" x14ac:dyDescent="0.35">
      <c r="A16" s="248" t="s">
        <v>102</v>
      </c>
      <c r="B16" s="249"/>
      <c r="C16" s="112"/>
      <c r="D16" s="366"/>
      <c r="E16" s="254">
        <f>'1.Budget Preparation Info'!B12</f>
        <v>0</v>
      </c>
      <c r="F16" s="285"/>
    </row>
    <row r="17" spans="1:8" ht="23.4" thickBot="1" x14ac:dyDescent="0.35">
      <c r="A17" s="248" t="s">
        <v>103</v>
      </c>
      <c r="B17" s="249"/>
      <c r="C17" s="112"/>
      <c r="D17" s="366"/>
      <c r="E17" s="254">
        <f>'1.Budget Preparation Info'!B16</f>
        <v>0</v>
      </c>
      <c r="F17" s="285"/>
    </row>
    <row r="18" spans="1:8" ht="23.4" thickBot="1" x14ac:dyDescent="0.35">
      <c r="A18" s="248" t="s">
        <v>104</v>
      </c>
      <c r="B18" s="250"/>
      <c r="C18" s="112"/>
      <c r="D18" s="367"/>
      <c r="E18" s="254">
        <f>'1.Budget Preparation Info'!B15</f>
        <v>0</v>
      </c>
    </row>
    <row r="19" spans="1:8" ht="23.4" thickBot="1" x14ac:dyDescent="0.35">
      <c r="A19" s="248" t="s">
        <v>105</v>
      </c>
      <c r="B19" s="250"/>
      <c r="C19" s="112"/>
      <c r="D19" s="367"/>
      <c r="E19" s="254">
        <f>'1.Budget Preparation Info'!B13</f>
        <v>0</v>
      </c>
    </row>
    <row r="20" spans="1:8" ht="24.75" customHeight="1" thickBot="1" x14ac:dyDescent="0.35">
      <c r="A20" s="248" t="s">
        <v>106</v>
      </c>
      <c r="B20" s="250"/>
      <c r="C20" s="112"/>
      <c r="D20" s="367"/>
      <c r="E20" s="254">
        <f>'1.Budget Preparation Info'!B18</f>
        <v>0</v>
      </c>
    </row>
    <row r="21" spans="1:8" ht="54.6" customHeight="1" thickBot="1" x14ac:dyDescent="0.35">
      <c r="A21" s="248" t="s">
        <v>107</v>
      </c>
      <c r="B21" s="460" t="s">
        <v>108</v>
      </c>
      <c r="C21" s="460"/>
      <c r="D21" s="461"/>
      <c r="E21" s="254">
        <f>'1.Budget Preparation Info'!B17</f>
        <v>0</v>
      </c>
    </row>
    <row r="22" spans="1:8" ht="23.4" thickBot="1" x14ac:dyDescent="0.35">
      <c r="A22" s="248" t="s">
        <v>109</v>
      </c>
      <c r="B22" s="250"/>
      <c r="C22" s="112"/>
      <c r="D22" s="367"/>
      <c r="E22" s="254">
        <f>'1.Budget Preparation Info'!B14</f>
        <v>0</v>
      </c>
    </row>
    <row r="23" spans="1:8" ht="23.4" thickBot="1" x14ac:dyDescent="0.35">
      <c r="A23" s="248" t="s">
        <v>110</v>
      </c>
      <c r="B23" s="250"/>
      <c r="C23" s="112"/>
      <c r="D23" s="367"/>
      <c r="E23" s="256"/>
    </row>
    <row r="24" spans="1:8" ht="23.4" thickBot="1" x14ac:dyDescent="0.35">
      <c r="A24" s="248" t="s">
        <v>111</v>
      </c>
      <c r="B24" s="250"/>
      <c r="C24" s="250"/>
      <c r="D24" s="367"/>
      <c r="E24" s="255">
        <f>'1.Budget Preparation Info'!B19</f>
        <v>0</v>
      </c>
    </row>
    <row r="25" spans="1:8" ht="23.4" thickBot="1" x14ac:dyDescent="0.35">
      <c r="A25" s="248" t="s">
        <v>643</v>
      </c>
      <c r="B25" s="249"/>
      <c r="C25" s="112"/>
      <c r="D25" s="437"/>
      <c r="E25" s="254">
        <f>'1.Budget Preparation Info'!B22</f>
        <v>0</v>
      </c>
      <c r="F25" s="285"/>
    </row>
    <row r="26" spans="1:8" ht="23.4" thickBot="1" x14ac:dyDescent="0.35">
      <c r="A26" s="251" t="s">
        <v>644</v>
      </c>
      <c r="B26" s="438"/>
      <c r="C26" s="439"/>
      <c r="D26" s="440"/>
      <c r="E26" s="254">
        <f>'1.Budget Preparation Info'!B23</f>
        <v>0</v>
      </c>
      <c r="F26" s="285"/>
    </row>
    <row r="27" spans="1:8" ht="23.4" thickBot="1" x14ac:dyDescent="0.45">
      <c r="A27" s="221"/>
      <c r="B27" s="220"/>
      <c r="C27" s="222"/>
    </row>
    <row r="28" spans="1:8" x14ac:dyDescent="0.3">
      <c r="A28" s="223" t="s">
        <v>112</v>
      </c>
      <c r="B28" s="216"/>
      <c r="C28" s="216"/>
      <c r="D28" s="365"/>
      <c r="E28" s="216"/>
      <c r="F28" s="287"/>
      <c r="G28" s="288"/>
    </row>
    <row r="29" spans="1:8" x14ac:dyDescent="0.3">
      <c r="A29" s="224" t="s">
        <v>113</v>
      </c>
      <c r="B29" s="211"/>
      <c r="C29" s="211"/>
      <c r="D29" s="239"/>
      <c r="E29" s="211"/>
      <c r="F29" s="289"/>
      <c r="G29" s="290"/>
      <c r="H29" s="214"/>
    </row>
    <row r="30" spans="1:8" x14ac:dyDescent="0.3">
      <c r="A30" s="224" t="s">
        <v>114</v>
      </c>
      <c r="B30" s="211"/>
      <c r="C30" s="211"/>
      <c r="D30" s="239"/>
      <c r="E30" s="211"/>
      <c r="F30" s="289"/>
      <c r="G30" s="290"/>
      <c r="H30" s="214"/>
    </row>
    <row r="31" spans="1:8" x14ac:dyDescent="0.3">
      <c r="A31" s="224" t="s">
        <v>115</v>
      </c>
      <c r="B31" s="211"/>
      <c r="C31" s="211"/>
      <c r="D31" s="239"/>
      <c r="E31" s="211"/>
      <c r="F31" s="289"/>
      <c r="G31" s="290"/>
      <c r="H31" s="214"/>
    </row>
    <row r="32" spans="1:8" x14ac:dyDescent="0.3">
      <c r="A32" s="224" t="s">
        <v>116</v>
      </c>
      <c r="B32" s="211"/>
      <c r="C32" s="211"/>
      <c r="D32" s="239"/>
      <c r="E32" s="211"/>
      <c r="F32" s="289"/>
      <c r="G32" s="290"/>
      <c r="H32" s="214"/>
    </row>
    <row r="33" spans="1:8" ht="15" thickBot="1" x14ac:dyDescent="0.35">
      <c r="A33" s="225"/>
      <c r="B33" s="226"/>
      <c r="C33" s="226"/>
      <c r="D33" s="368"/>
      <c r="E33" s="226"/>
      <c r="F33" s="291"/>
      <c r="G33" s="292"/>
      <c r="H33" s="214"/>
    </row>
    <row r="34" spans="1:8" ht="15" thickBot="1" x14ac:dyDescent="0.35">
      <c r="A34" s="211"/>
      <c r="B34" s="211"/>
      <c r="C34" s="211"/>
      <c r="D34" s="239"/>
      <c r="E34" s="211"/>
      <c r="F34" s="289"/>
      <c r="G34" s="289"/>
      <c r="H34" s="214"/>
    </row>
    <row r="35" spans="1:8" ht="18" thickBot="1" x14ac:dyDescent="0.35">
      <c r="A35" s="227" t="s">
        <v>117</v>
      </c>
      <c r="B35" s="228"/>
      <c r="C35" s="229"/>
      <c r="D35" s="369"/>
      <c r="E35" s="230"/>
      <c r="F35" s="293"/>
    </row>
    <row r="36" spans="1:8" x14ac:dyDescent="0.3">
      <c r="A36" s="231"/>
    </row>
    <row r="37" spans="1:8" x14ac:dyDescent="0.3">
      <c r="A37" s="232" t="s">
        <v>5</v>
      </c>
      <c r="B37" s="233" t="s">
        <v>118</v>
      </c>
      <c r="C37" s="234"/>
      <c r="D37" s="235" t="s">
        <v>119</v>
      </c>
      <c r="E37" s="236"/>
      <c r="F37" s="294" t="s">
        <v>120</v>
      </c>
      <c r="G37" s="295" t="s">
        <v>121</v>
      </c>
    </row>
    <row r="38" spans="1:8" x14ac:dyDescent="0.3">
      <c r="A38" s="237"/>
      <c r="B38" s="238"/>
      <c r="C38" s="238"/>
      <c r="D38" s="370"/>
      <c r="E38" s="377" t="s">
        <v>122</v>
      </c>
      <c r="F38" s="296" t="s">
        <v>122</v>
      </c>
      <c r="G38" s="297" t="s">
        <v>122</v>
      </c>
    </row>
    <row r="40" spans="1:8" x14ac:dyDescent="0.3">
      <c r="A40" s="351" t="s">
        <v>123</v>
      </c>
      <c r="B40" s="352"/>
      <c r="D40" s="354" t="s">
        <v>124</v>
      </c>
      <c r="E40" s="352"/>
      <c r="F40" s="352"/>
      <c r="G40" s="352"/>
      <c r="H40" s="2"/>
    </row>
    <row r="41" spans="1:8" x14ac:dyDescent="0.3">
      <c r="A41" s="359">
        <v>0.33333333333333331</v>
      </c>
      <c r="B41" s="352">
        <v>2024</v>
      </c>
      <c r="D41" s="371">
        <v>276</v>
      </c>
      <c r="E41" s="355">
        <f>D41*E16*0.33333</f>
        <v>0</v>
      </c>
      <c r="F41" s="356"/>
      <c r="G41" s="356"/>
      <c r="H41" s="2"/>
    </row>
    <row r="42" spans="1:8" x14ac:dyDescent="0.3">
      <c r="A42" s="359">
        <v>0.66666666666666663</v>
      </c>
      <c r="B42" s="352">
        <v>2025</v>
      </c>
      <c r="D42" s="371">
        <v>276</v>
      </c>
      <c r="E42" s="357">
        <f>D42*E16*0.66666</f>
        <v>0</v>
      </c>
      <c r="F42" s="356"/>
      <c r="G42" s="356"/>
      <c r="H42" s="2"/>
    </row>
    <row r="43" spans="1:8" x14ac:dyDescent="0.3">
      <c r="A43" s="352"/>
      <c r="B43" s="352"/>
      <c r="D43" s="372"/>
      <c r="E43" s="356"/>
      <c r="F43" s="355">
        <f>E41+E42</f>
        <v>0</v>
      </c>
      <c r="G43" s="356"/>
      <c r="H43" s="2"/>
    </row>
    <row r="44" spans="1:8" x14ac:dyDescent="0.3">
      <c r="A44" s="358" t="s">
        <v>125</v>
      </c>
      <c r="B44" s="352"/>
      <c r="D44" s="372"/>
      <c r="E44" s="356"/>
      <c r="F44" s="356"/>
      <c r="G44" s="356"/>
      <c r="H44" s="2"/>
    </row>
    <row r="45" spans="1:8" x14ac:dyDescent="0.3">
      <c r="A45" s="359">
        <v>0.33333333333333331</v>
      </c>
      <c r="B45" s="352">
        <v>2024</v>
      </c>
      <c r="D45" s="371">
        <v>6</v>
      </c>
      <c r="E45" s="355">
        <f>D45*(E16)*0.3333+(10000*0.3333)</f>
        <v>3333</v>
      </c>
      <c r="F45" s="356"/>
      <c r="G45" s="356"/>
      <c r="H45" s="2"/>
    </row>
    <row r="46" spans="1:8" x14ac:dyDescent="0.3">
      <c r="A46" s="359">
        <v>0.66666666666666663</v>
      </c>
      <c r="B46" s="352">
        <v>2025</v>
      </c>
      <c r="D46" s="371">
        <v>6</v>
      </c>
      <c r="E46" s="357">
        <f>D46*(E16)*0.6667+(10000*0.6667)</f>
        <v>6667</v>
      </c>
      <c r="F46" s="357">
        <f>E45+E46</f>
        <v>10000</v>
      </c>
      <c r="G46" s="356"/>
      <c r="H46" s="2"/>
    </row>
    <row r="47" spans="1:8" x14ac:dyDescent="0.3">
      <c r="A47" s="360" t="s">
        <v>126</v>
      </c>
      <c r="B47" s="361"/>
      <c r="C47" s="362"/>
      <c r="D47" s="373"/>
      <c r="E47" s="361"/>
      <c r="F47" s="361"/>
      <c r="G47" s="378">
        <f>F46+F43</f>
        <v>10000</v>
      </c>
      <c r="H47" s="2"/>
    </row>
    <row r="48" spans="1:8" x14ac:dyDescent="0.3">
      <c r="A48" s="212"/>
      <c r="B48" s="212"/>
      <c r="C48" s="212"/>
      <c r="D48" s="374"/>
      <c r="E48" s="213"/>
      <c r="F48" s="300"/>
      <c r="G48" s="298"/>
    </row>
    <row r="49" spans="1:8" x14ac:dyDescent="0.3">
      <c r="A49" s="211" t="s">
        <v>127</v>
      </c>
      <c r="B49" s="212"/>
      <c r="C49" s="212"/>
      <c r="D49" s="374">
        <v>24</v>
      </c>
      <c r="E49" s="213"/>
      <c r="F49" s="301"/>
      <c r="G49" s="381">
        <f>D49*E26</f>
        <v>0</v>
      </c>
    </row>
    <row r="50" spans="1:8" x14ac:dyDescent="0.3">
      <c r="A50" s="211"/>
      <c r="B50" s="212"/>
      <c r="C50" s="212"/>
      <c r="D50" s="374"/>
      <c r="E50" s="213"/>
      <c r="F50" s="301"/>
      <c r="G50" s="300"/>
    </row>
    <row r="51" spans="1:8" x14ac:dyDescent="0.3">
      <c r="A51" s="211" t="s">
        <v>128</v>
      </c>
      <c r="B51" s="212">
        <v>2024</v>
      </c>
      <c r="D51" s="380">
        <v>122.5</v>
      </c>
      <c r="E51" s="374"/>
      <c r="F51" s="301">
        <f>D51*(E16)*0.3333</f>
        <v>0</v>
      </c>
      <c r="G51" s="301"/>
    </row>
    <row r="52" spans="1:8" ht="43.2" x14ac:dyDescent="0.3">
      <c r="A52" s="240" t="s">
        <v>129</v>
      </c>
      <c r="B52" s="212">
        <v>2025</v>
      </c>
      <c r="D52" s="380">
        <v>122.5</v>
      </c>
      <c r="E52" s="374"/>
      <c r="F52" s="379">
        <f>D52*(E16)*0.6667</f>
        <v>0</v>
      </c>
      <c r="G52" s="301">
        <f>IF((F51+F52)&lt;24500,24500,(F51+F52))</f>
        <v>24500</v>
      </c>
      <c r="H52" s="262" t="s">
        <v>130</v>
      </c>
    </row>
    <row r="53" spans="1:8" x14ac:dyDescent="0.3">
      <c r="A53" s="211"/>
      <c r="B53" s="212"/>
      <c r="C53" s="212"/>
      <c r="D53" s="374"/>
      <c r="E53" s="213"/>
      <c r="F53" s="301"/>
      <c r="G53" s="300"/>
    </row>
    <row r="54" spans="1:8" x14ac:dyDescent="0.3">
      <c r="A54" t="s">
        <v>131</v>
      </c>
      <c r="F54" s="298"/>
      <c r="G54" s="302">
        <f>'1.Budget Preparation Info'!B33</f>
        <v>0</v>
      </c>
    </row>
    <row r="55" spans="1:8" x14ac:dyDescent="0.3">
      <c r="A55" s="258" t="s">
        <v>132</v>
      </c>
      <c r="B55" s="215"/>
      <c r="C55" s="212"/>
      <c r="D55" s="374"/>
      <c r="E55" s="213"/>
      <c r="F55" s="300"/>
      <c r="G55" s="303">
        <f>G52-G54</f>
        <v>24500</v>
      </c>
    </row>
    <row r="56" spans="1:8" x14ac:dyDescent="0.3">
      <c r="A56" s="211"/>
      <c r="B56" s="212"/>
      <c r="C56" s="212"/>
      <c r="D56" s="374"/>
      <c r="E56" s="213"/>
      <c r="F56" s="301"/>
      <c r="G56" s="300"/>
    </row>
    <row r="57" spans="1:8" x14ac:dyDescent="0.3">
      <c r="A57" s="212"/>
      <c r="B57" s="240" t="s">
        <v>133</v>
      </c>
      <c r="C57" s="212"/>
      <c r="D57" s="374"/>
      <c r="E57" s="213"/>
      <c r="F57" s="299"/>
      <c r="G57" s="298"/>
    </row>
    <row r="58" spans="1:8" x14ac:dyDescent="0.3">
      <c r="A58" s="211" t="s">
        <v>134</v>
      </c>
      <c r="B58" s="241">
        <f>E17</f>
        <v>0</v>
      </c>
      <c r="C58" s="212"/>
      <c r="D58" s="374">
        <v>13</v>
      </c>
      <c r="E58" s="213"/>
      <c r="F58" s="299"/>
      <c r="G58" s="299">
        <f t="shared" ref="G58:G62" si="0">D58*B58</f>
        <v>0</v>
      </c>
    </row>
    <row r="59" spans="1:8" x14ac:dyDescent="0.3">
      <c r="A59" s="211" t="s">
        <v>135</v>
      </c>
      <c r="B59" s="241">
        <f>E18</f>
        <v>0</v>
      </c>
      <c r="C59" s="212"/>
      <c r="D59" s="374">
        <v>95</v>
      </c>
      <c r="E59" s="213"/>
      <c r="F59" s="299"/>
      <c r="G59" s="299">
        <f t="shared" si="0"/>
        <v>0</v>
      </c>
    </row>
    <row r="60" spans="1:8" x14ac:dyDescent="0.3">
      <c r="A60" s="211" t="s">
        <v>136</v>
      </c>
      <c r="B60" s="241">
        <f>E19</f>
        <v>0</v>
      </c>
      <c r="C60" s="212"/>
      <c r="D60" s="374">
        <v>151</v>
      </c>
      <c r="E60" s="213"/>
      <c r="F60" s="299"/>
      <c r="G60" s="299">
        <f t="shared" si="0"/>
        <v>0</v>
      </c>
    </row>
    <row r="61" spans="1:8" x14ac:dyDescent="0.3">
      <c r="A61" s="211" t="s">
        <v>137</v>
      </c>
      <c r="B61" s="241">
        <f>E20</f>
        <v>0</v>
      </c>
      <c r="C61" s="212"/>
      <c r="D61" s="374">
        <v>213.5</v>
      </c>
      <c r="E61" s="213"/>
      <c r="F61" s="299"/>
      <c r="G61" s="298">
        <f t="shared" si="0"/>
        <v>0</v>
      </c>
    </row>
    <row r="62" spans="1:8" x14ac:dyDescent="0.3">
      <c r="A62" s="211" t="s">
        <v>138</v>
      </c>
      <c r="B62" s="212">
        <f>E22</f>
        <v>0</v>
      </c>
      <c r="C62" s="212"/>
      <c r="D62" s="374">
        <v>60</v>
      </c>
      <c r="E62" s="213"/>
      <c r="F62" s="299"/>
      <c r="G62" s="304">
        <f t="shared" si="0"/>
        <v>0</v>
      </c>
    </row>
    <row r="63" spans="1:8" x14ac:dyDescent="0.3">
      <c r="A63" s="212"/>
      <c r="B63" s="240" t="s">
        <v>139</v>
      </c>
      <c r="C63" s="212"/>
      <c r="D63" s="374"/>
      <c r="E63" s="213"/>
      <c r="F63" s="299"/>
      <c r="G63" s="298"/>
    </row>
    <row r="64" spans="1:8" x14ac:dyDescent="0.3">
      <c r="A64" s="211" t="s">
        <v>140</v>
      </c>
      <c r="B64" s="240"/>
      <c r="D64" s="374"/>
      <c r="E64" s="213"/>
      <c r="F64" s="299"/>
      <c r="G64" s="298"/>
    </row>
    <row r="65" spans="1:7" x14ac:dyDescent="0.3">
      <c r="A65" s="240" t="s">
        <v>141</v>
      </c>
      <c r="B65" s="241">
        <f>E14</f>
        <v>0</v>
      </c>
      <c r="D65" s="374">
        <v>1769</v>
      </c>
      <c r="E65" s="213"/>
      <c r="F65" s="298">
        <f>(D65*B65)</f>
        <v>0</v>
      </c>
      <c r="G65" s="301"/>
    </row>
    <row r="66" spans="1:7" x14ac:dyDescent="0.3">
      <c r="A66" s="240" t="s">
        <v>142</v>
      </c>
      <c r="B66" s="242">
        <f>E15</f>
        <v>0</v>
      </c>
      <c r="D66" s="374">
        <v>1592</v>
      </c>
      <c r="E66" s="213"/>
      <c r="F66" s="302">
        <f>(D66*B66)</f>
        <v>0</v>
      </c>
      <c r="G66" s="301">
        <f>F65+F66</f>
        <v>0</v>
      </c>
    </row>
    <row r="67" spans="1:7" x14ac:dyDescent="0.3">
      <c r="A67" s="211"/>
      <c r="B67" s="240" t="s">
        <v>133</v>
      </c>
      <c r="C67" s="212"/>
      <c r="D67" s="374"/>
      <c r="E67" s="213"/>
      <c r="F67" s="299"/>
      <c r="G67" s="304"/>
    </row>
    <row r="68" spans="1:7" x14ac:dyDescent="0.3">
      <c r="A68" s="211" t="s">
        <v>143</v>
      </c>
      <c r="B68" s="212">
        <f>E21</f>
        <v>0</v>
      </c>
      <c r="C68" s="212"/>
      <c r="D68" s="374">
        <v>201</v>
      </c>
      <c r="E68" s="213"/>
      <c r="F68" s="300">
        <f>D68*B68</f>
        <v>0</v>
      </c>
      <c r="G68" s="304"/>
    </row>
    <row r="69" spans="1:7" x14ac:dyDescent="0.3">
      <c r="A69" s="211" t="s">
        <v>144</v>
      </c>
      <c r="B69" s="243">
        <f>E23</f>
        <v>0</v>
      </c>
      <c r="C69" s="212"/>
      <c r="D69" s="374"/>
      <c r="E69" s="213"/>
      <c r="F69" s="302">
        <f>B69</f>
        <v>0</v>
      </c>
      <c r="G69" s="304"/>
    </row>
    <row r="70" spans="1:7" x14ac:dyDescent="0.3">
      <c r="A70" s="211" t="s">
        <v>145</v>
      </c>
      <c r="B70" s="212"/>
      <c r="C70" s="212"/>
      <c r="D70" s="375"/>
      <c r="F70" s="301"/>
      <c r="G70" s="304">
        <f>SUM(F68:F69)</f>
        <v>0</v>
      </c>
    </row>
    <row r="71" spans="1:7" x14ac:dyDescent="0.3">
      <c r="A71" s="211"/>
      <c r="B71" s="212"/>
      <c r="C71" s="212"/>
      <c r="D71" s="375"/>
      <c r="F71" s="301"/>
      <c r="G71" s="304"/>
    </row>
    <row r="72" spans="1:7" ht="15" thickBot="1" x14ac:dyDescent="0.35">
      <c r="A72" s="211" t="s">
        <v>166</v>
      </c>
      <c r="B72" s="212"/>
      <c r="C72" s="212"/>
      <c r="D72" s="375"/>
      <c r="F72" s="301"/>
      <c r="G72" s="304">
        <f>'1.Budget Preparation Info'!B36</f>
        <v>0</v>
      </c>
    </row>
    <row r="73" spans="1:7" ht="18.600000000000001" thickBot="1" x14ac:dyDescent="0.4">
      <c r="A73" s="244" t="s">
        <v>146</v>
      </c>
      <c r="B73" s="245"/>
      <c r="C73" s="245"/>
      <c r="D73" s="376"/>
      <c r="E73" s="246"/>
      <c r="F73" s="305"/>
      <c r="G73" s="306">
        <f>G47+G49+G55+G58+G59+G60+G61+G62+G66+G70+G72</f>
        <v>34500</v>
      </c>
    </row>
    <row r="75" spans="1:7" x14ac:dyDescent="0.3">
      <c r="A75" s="212"/>
      <c r="B75" s="240" t="s">
        <v>133</v>
      </c>
      <c r="C75" s="212"/>
      <c r="D75" s="239" t="s">
        <v>124</v>
      </c>
      <c r="E75" s="213"/>
    </row>
    <row r="76" spans="1:7" ht="21" customHeight="1" x14ac:dyDescent="0.3">
      <c r="A76" s="211" t="s">
        <v>147</v>
      </c>
      <c r="B76" s="243">
        <f>E24</f>
        <v>0</v>
      </c>
      <c r="C76" s="212"/>
      <c r="D76" s="374">
        <f>122.5+6+276+91</f>
        <v>495.5</v>
      </c>
      <c r="E76" s="213"/>
      <c r="F76" s="299"/>
      <c r="G76" s="299">
        <f>D76*B76</f>
        <v>0</v>
      </c>
    </row>
    <row r="77" spans="1:7" x14ac:dyDescent="0.3">
      <c r="A77" s="247" t="s">
        <v>148</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75" zoomScaleNormal="75" workbookViewId="0">
      <selection activeCell="D24" sqref="D24"/>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3" customWidth="1"/>
    <col min="6" max="6" width="64.44140625" style="159"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68" t="s">
        <v>149</v>
      </c>
      <c r="B1" s="457"/>
      <c r="C1" s="457"/>
      <c r="D1" s="457"/>
      <c r="E1" s="457"/>
      <c r="F1" s="156"/>
    </row>
    <row r="2" spans="1:11" ht="18" x14ac:dyDescent="0.35">
      <c r="A2" s="41" t="str">
        <f>'2.Budget Grant Calculation'!A2</f>
        <v>Budget Year:</v>
      </c>
      <c r="B2" s="183" t="str">
        <f>'1.Budget Preparation Info'!B2</f>
        <v>2024/2025</v>
      </c>
      <c r="C2" s="184"/>
      <c r="D2" s="184"/>
      <c r="F2" s="4"/>
    </row>
    <row r="3" spans="1:11" ht="18" x14ac:dyDescent="0.35">
      <c r="A3" s="41" t="str">
        <f>'2.Budget Grant Calculation'!A3</f>
        <v xml:space="preserve">School Name: </v>
      </c>
      <c r="B3" s="184" t="str">
        <f>'1.Budget Preparation Info'!B6</f>
        <v xml:space="preserve">Type school name </v>
      </c>
      <c r="C3" s="184"/>
      <c r="D3" s="184"/>
      <c r="F3" s="4"/>
    </row>
    <row r="4" spans="1:11" ht="18" x14ac:dyDescent="0.35">
      <c r="A4" s="41" t="s">
        <v>150</v>
      </c>
      <c r="B4" s="184" t="str">
        <f>'1.Budget Preparation Info'!B7</f>
        <v>Type school address</v>
      </c>
      <c r="C4" s="184"/>
      <c r="D4" s="184"/>
      <c r="F4" s="4"/>
    </row>
    <row r="5" spans="1:11" ht="18" x14ac:dyDescent="0.35">
      <c r="A5" s="41" t="str">
        <f>'2.Budget Grant Calculation'!A5</f>
        <v>Roll No.:</v>
      </c>
      <c r="B5" s="184" t="str">
        <f>'1.Budget Preparation Info'!B8</f>
        <v xml:space="preserve">Type School roll </v>
      </c>
      <c r="C5" s="184"/>
      <c r="D5" s="184"/>
      <c r="F5" s="4"/>
    </row>
    <row r="6" spans="1:11" ht="18.600000000000001" thickBot="1" x14ac:dyDescent="0.4">
      <c r="A6" s="42" t="str">
        <f>'2.Budget Grant Calculation'!A6</f>
        <v>School Type:</v>
      </c>
      <c r="B6" s="185" t="str">
        <f>'1.Budget Preparation Info'!B3</f>
        <v>Community &amp; Comprehensive School: 
NON DEIS School Budget</v>
      </c>
      <c r="C6" s="185"/>
      <c r="D6" s="185"/>
      <c r="E6" s="264"/>
      <c r="F6" s="4"/>
    </row>
    <row r="7" spans="1:11" x14ac:dyDescent="0.3">
      <c r="B7" s="40"/>
      <c r="C7" s="40"/>
      <c r="D7" s="40"/>
      <c r="F7" s="4"/>
    </row>
    <row r="8" spans="1:11" x14ac:dyDescent="0.3">
      <c r="A8" s="425" t="s">
        <v>97</v>
      </c>
      <c r="B8" s="426"/>
      <c r="C8" s="427"/>
      <c r="D8" s="427"/>
      <c r="E8" s="427"/>
      <c r="F8" s="427"/>
    </row>
    <row r="9" spans="1:11" ht="16.2" thickBot="1" x14ac:dyDescent="0.35">
      <c r="A9" s="34" t="s">
        <v>151</v>
      </c>
      <c r="B9" s="35"/>
      <c r="C9" s="18"/>
      <c r="D9" s="18"/>
      <c r="F9" s="4"/>
    </row>
    <row r="10" spans="1:11" ht="16.2" thickBot="1" x14ac:dyDescent="0.35">
      <c r="A10" s="22" t="s">
        <v>152</v>
      </c>
      <c r="B10" s="6" t="s">
        <v>153</v>
      </c>
      <c r="C10" s="6"/>
      <c r="D10" s="6"/>
      <c r="E10" s="265" t="s">
        <v>154</v>
      </c>
      <c r="F10" s="7" t="s">
        <v>155</v>
      </c>
      <c r="K10" s="3" t="s">
        <v>156</v>
      </c>
    </row>
    <row r="11" spans="1:11" ht="16.2" thickBot="1" x14ac:dyDescent="0.35">
      <c r="A11" s="462" t="s">
        <v>157</v>
      </c>
      <c r="B11" s="463"/>
      <c r="C11" s="463"/>
      <c r="D11" s="463"/>
      <c r="E11" s="464"/>
      <c r="F11" s="8"/>
    </row>
    <row r="12" spans="1:11" ht="31.2" x14ac:dyDescent="0.3">
      <c r="A12" s="28">
        <v>3010</v>
      </c>
      <c r="B12" s="14" t="s">
        <v>158</v>
      </c>
      <c r="C12" s="309"/>
      <c r="D12" s="317"/>
      <c r="E12" s="319">
        <f>'2.Budget Grant Calculation'!G47</f>
        <v>10000</v>
      </c>
      <c r="F12" s="157" t="s">
        <v>159</v>
      </c>
      <c r="H12" s="3">
        <f>IF(ISNUMBER(SEARCH(#REF!,B12)),MAX($H$10:H10)+1,0)</f>
        <v>0</v>
      </c>
      <c r="I12" s="3" t="s">
        <v>160</v>
      </c>
      <c r="J12" s="3" t="e">
        <f ca="1">OFFSET($K$12,,,COUNTIF($K$12:$K$240,"?*"))</f>
        <v>#REF!</v>
      </c>
      <c r="K12" s="3" t="str">
        <f>IFERROR(VLOOKUP(ROWS($K$12:K12),$H$12:$I$239,2,0),"")</f>
        <v/>
      </c>
    </row>
    <row r="13" spans="1:11" ht="31.2" x14ac:dyDescent="0.3">
      <c r="A13" s="24">
        <v>3020</v>
      </c>
      <c r="B13" s="10" t="s">
        <v>161</v>
      </c>
      <c r="C13" s="19"/>
      <c r="D13" s="134"/>
      <c r="E13" s="318"/>
      <c r="F13" s="158" t="s">
        <v>162</v>
      </c>
      <c r="H13" s="3">
        <f>IF(ISNUMBER(SEARCH(#REF!,B13)),MAX($H$10:H12)+1,0)</f>
        <v>0</v>
      </c>
      <c r="I13" s="3" t="s">
        <v>161</v>
      </c>
      <c r="K13" s="3" t="str">
        <f>IFERROR(VLOOKUP(ROWS($K$12:K13),$H$12:$I$239,2,0),"")</f>
        <v/>
      </c>
    </row>
    <row r="14" spans="1:11" ht="46.8" x14ac:dyDescent="0.3">
      <c r="A14" s="24">
        <v>3021</v>
      </c>
      <c r="B14" s="10" t="s">
        <v>163</v>
      </c>
      <c r="C14" s="19"/>
      <c r="D14" s="134"/>
      <c r="E14" s="318"/>
      <c r="F14" s="158" t="s">
        <v>164</v>
      </c>
    </row>
    <row r="15" spans="1:11" ht="31.2" x14ac:dyDescent="0.3">
      <c r="A15" s="24">
        <v>3022</v>
      </c>
      <c r="B15" s="10" t="s">
        <v>165</v>
      </c>
      <c r="C15" s="19"/>
      <c r="D15" s="134"/>
      <c r="E15" s="318"/>
      <c r="F15" s="158" t="s">
        <v>164</v>
      </c>
    </row>
    <row r="16" spans="1:11" ht="46.8" x14ac:dyDescent="0.3">
      <c r="A16" s="24">
        <v>3030</v>
      </c>
      <c r="B16" s="10" t="s">
        <v>166</v>
      </c>
      <c r="C16" s="19"/>
      <c r="D16" s="134"/>
      <c r="E16" s="319">
        <f>'1.Budget Preparation Info'!B36</f>
        <v>0</v>
      </c>
      <c r="F16" s="158" t="s">
        <v>167</v>
      </c>
      <c r="H16" s="3">
        <f>IF(ISNUMBER(SEARCH(#REF!,B16)),MAX($H$10:H13)+1,0)</f>
        <v>0</v>
      </c>
      <c r="I16" s="3" t="s">
        <v>166</v>
      </c>
      <c r="K16" s="3" t="str">
        <f>IFERROR(VLOOKUP(ROWS($K$12:K16),$H$12:$I$239,2,0),"")</f>
        <v/>
      </c>
    </row>
    <row r="17" spans="1:11" ht="31.2" x14ac:dyDescent="0.3">
      <c r="A17" s="24">
        <v>3050</v>
      </c>
      <c r="B17" s="10" t="s">
        <v>168</v>
      </c>
      <c r="C17" s="19"/>
      <c r="D17" s="134"/>
      <c r="E17" s="319">
        <f>'2.Budget Grant Calculation'!G55</f>
        <v>24500</v>
      </c>
      <c r="F17" s="158" t="s">
        <v>159</v>
      </c>
      <c r="H17" s="3">
        <f>IF(ISNUMBER(SEARCH(#REF!,B17)),MAX($H$10:H16)+1,0)</f>
        <v>0</v>
      </c>
      <c r="I17" s="3" t="s">
        <v>168</v>
      </c>
      <c r="K17" s="3" t="str">
        <f>IFERROR(VLOOKUP(ROWS($K$12:K17),$H$12:$I$239,2,0),"")</f>
        <v/>
      </c>
    </row>
    <row r="18" spans="1:11" x14ac:dyDescent="0.3">
      <c r="A18" s="24">
        <v>3100</v>
      </c>
      <c r="B18" s="10" t="s">
        <v>169</v>
      </c>
      <c r="C18" s="19"/>
      <c r="D18" s="134"/>
      <c r="E18" s="319">
        <v>0</v>
      </c>
      <c r="F18" s="158" t="s">
        <v>170</v>
      </c>
      <c r="H18" s="3">
        <f>IF(ISNUMBER(SEARCH(#REF!,B18)),MAX($H$10:H17)+1,0)</f>
        <v>0</v>
      </c>
      <c r="I18" s="3" t="s">
        <v>169</v>
      </c>
      <c r="K18" s="3" t="str">
        <f>IFERROR(VLOOKUP(ROWS($K$12:K18),$H$12:$I$239,2,0),"")</f>
        <v/>
      </c>
    </row>
    <row r="19" spans="1:11" x14ac:dyDescent="0.3">
      <c r="A19" s="24">
        <v>3130</v>
      </c>
      <c r="B19" s="10" t="s">
        <v>171</v>
      </c>
      <c r="C19" s="19"/>
      <c r="D19" s="134"/>
      <c r="E19" s="319">
        <v>0</v>
      </c>
      <c r="F19" s="158" t="s">
        <v>170</v>
      </c>
      <c r="H19" s="3">
        <f>IF(ISNUMBER(SEARCH(#REF!,B19)),MAX($H$10:H18)+1,0)</f>
        <v>0</v>
      </c>
      <c r="I19" s="3" t="s">
        <v>171</v>
      </c>
      <c r="K19" s="3" t="str">
        <f>IFERROR(VLOOKUP(ROWS($K$12:K19),$H$12:$I$239,2,0),"")</f>
        <v/>
      </c>
    </row>
    <row r="20" spans="1:11" ht="46.8" x14ac:dyDescent="0.3">
      <c r="A20" s="24">
        <v>3140</v>
      </c>
      <c r="B20" s="10" t="s">
        <v>172</v>
      </c>
      <c r="C20" s="19"/>
      <c r="D20" s="134"/>
      <c r="E20" s="318"/>
      <c r="F20" s="158" t="s">
        <v>173</v>
      </c>
      <c r="H20" s="3">
        <f>IF(ISNUMBER(SEARCH(#REF!,B20)),MAX($H$10:H19)+1,0)</f>
        <v>0</v>
      </c>
      <c r="I20" s="3" t="s">
        <v>172</v>
      </c>
      <c r="K20" s="3" t="str">
        <f>IFERROR(VLOOKUP(ROWS($K$12:K20),$H$12:$I$239,2,0),"")</f>
        <v/>
      </c>
    </row>
    <row r="21" spans="1:11" ht="31.2" x14ac:dyDescent="0.3">
      <c r="A21" s="24">
        <v>3150</v>
      </c>
      <c r="B21" s="10" t="s">
        <v>174</v>
      </c>
      <c r="C21" s="19"/>
      <c r="D21" s="134"/>
      <c r="E21" s="319">
        <f>'2.Budget Grant Calculation'!G49</f>
        <v>0</v>
      </c>
      <c r="F21" s="158" t="s">
        <v>175</v>
      </c>
      <c r="H21" s="3">
        <f>IF(ISNUMBER(SEARCH(#REF!,B21)),MAX($H$10:H20)+1,0)</f>
        <v>0</v>
      </c>
      <c r="I21" s="3" t="s">
        <v>176</v>
      </c>
      <c r="K21" s="3" t="str">
        <f>IFERROR(VLOOKUP(ROWS($K$12:K21),$H$12:$I$239,2,0),"")</f>
        <v/>
      </c>
    </row>
    <row r="22" spans="1:11" ht="78.599999999999994" customHeight="1" thickBot="1" x14ac:dyDescent="0.35">
      <c r="A22" s="482">
        <v>3151</v>
      </c>
      <c r="B22" s="484" t="s">
        <v>177</v>
      </c>
      <c r="C22" s="441" t="s">
        <v>641</v>
      </c>
      <c r="D22" s="442" t="s">
        <v>642</v>
      </c>
      <c r="E22" s="428">
        <f>C23*D23</f>
        <v>0</v>
      </c>
      <c r="F22" s="480" t="s">
        <v>178</v>
      </c>
    </row>
    <row r="23" spans="1:11" ht="30" customHeight="1" thickBot="1" x14ac:dyDescent="0.35">
      <c r="A23" s="483"/>
      <c r="B23" s="485"/>
      <c r="C23" s="443">
        <v>309</v>
      </c>
      <c r="D23" s="444">
        <f>'1.Budget Preparation Info'!B22</f>
        <v>0</v>
      </c>
      <c r="E23" s="445"/>
      <c r="F23" s="481"/>
    </row>
    <row r="24" spans="1:11" ht="31.2" x14ac:dyDescent="0.3">
      <c r="A24" s="27">
        <v>3152</v>
      </c>
      <c r="B24" s="310" t="s">
        <v>179</v>
      </c>
      <c r="C24" s="446"/>
      <c r="D24" s="447"/>
      <c r="E24" s="428" cm="1">
        <f t="array" ref="E24">_xlfn.IFS('2.Budget Grant Calculation'!$E25&lt;301,1783.7, '2.Budget Grant Calculation'!$E25&lt;601, 2318.81, '2.Budget Grant Calculation'!E25&gt;600,2853.92)</f>
        <v>1783.7</v>
      </c>
      <c r="F24" s="429" t="s">
        <v>180</v>
      </c>
    </row>
    <row r="25" spans="1:11" ht="31.2" x14ac:dyDescent="0.3">
      <c r="A25" s="24">
        <v>3155</v>
      </c>
      <c r="B25" s="10" t="s">
        <v>181</v>
      </c>
      <c r="C25" s="309"/>
      <c r="D25" s="317"/>
      <c r="E25" s="318"/>
      <c r="F25" s="158" t="s">
        <v>182</v>
      </c>
    </row>
    <row r="26" spans="1:11" x14ac:dyDescent="0.3">
      <c r="A26" s="24">
        <v>3170</v>
      </c>
      <c r="B26" s="10" t="s">
        <v>183</v>
      </c>
      <c r="C26" s="19"/>
      <c r="D26" s="134"/>
      <c r="E26" s="318"/>
      <c r="F26" s="158"/>
      <c r="H26" s="3">
        <f>IF(ISNUMBER(SEARCH(#REF!,B26)),MAX($H$10:H25)+1,0)</f>
        <v>0</v>
      </c>
      <c r="I26" s="3" t="s">
        <v>183</v>
      </c>
      <c r="K26" s="3" t="str">
        <f>IFERROR(VLOOKUP(ROWS($K$12:K26),$H$12:$I$239,2,0),"")</f>
        <v/>
      </c>
    </row>
    <row r="27" spans="1:11" x14ac:dyDescent="0.3">
      <c r="A27" s="24">
        <v>3171</v>
      </c>
      <c r="B27" s="10" t="s">
        <v>184</v>
      </c>
      <c r="C27" s="19"/>
      <c r="D27" s="134"/>
      <c r="E27" s="319"/>
      <c r="F27" s="158" t="s">
        <v>185</v>
      </c>
    </row>
    <row r="28" spans="1:11" x14ac:dyDescent="0.3">
      <c r="A28" s="24">
        <v>3190</v>
      </c>
      <c r="B28" s="10" t="s">
        <v>186</v>
      </c>
      <c r="C28" s="19"/>
      <c r="D28" s="134"/>
      <c r="E28" s="319">
        <f>'2.Budget Grant Calculation'!G62</f>
        <v>0</v>
      </c>
      <c r="F28" s="158" t="s">
        <v>159</v>
      </c>
      <c r="H28" s="3">
        <f>IF(ISNUMBER(SEARCH(#REF!,B28)),MAX($H$10:H26)+1,0)</f>
        <v>0</v>
      </c>
      <c r="I28" s="3" t="s">
        <v>186</v>
      </c>
      <c r="K28" s="3" t="str">
        <f>IFERROR(VLOOKUP(ROWS($K$12:K28),$H$12:$I$239,2,0),"")</f>
        <v/>
      </c>
    </row>
    <row r="29" spans="1:11" x14ac:dyDescent="0.3">
      <c r="A29" s="24">
        <v>3200</v>
      </c>
      <c r="B29" s="10" t="s">
        <v>187</v>
      </c>
      <c r="C29" s="19"/>
      <c r="D29" s="134"/>
      <c r="E29" s="319">
        <f>'2.Budget Grant Calculation'!G59</f>
        <v>0</v>
      </c>
      <c r="F29" s="158" t="s">
        <v>159</v>
      </c>
      <c r="H29" s="3">
        <f>IF(ISNUMBER(SEARCH(#REF!,B29)),MAX($H$10:H28)+1,0)</f>
        <v>0</v>
      </c>
      <c r="I29" s="3" t="s">
        <v>187</v>
      </c>
      <c r="K29" s="3" t="str">
        <f>IFERROR(VLOOKUP(ROWS($K$12:K29),$H$12:$I$239,2,0),"")</f>
        <v/>
      </c>
    </row>
    <row r="30" spans="1:11" x14ac:dyDescent="0.3">
      <c r="A30" s="24">
        <v>3210</v>
      </c>
      <c r="B30" s="10" t="s">
        <v>188</v>
      </c>
      <c r="C30" s="19"/>
      <c r="D30" s="134"/>
      <c r="E30" s="319">
        <f>'2.Budget Grant Calculation'!G60</f>
        <v>0</v>
      </c>
      <c r="F30" s="158" t="s">
        <v>159</v>
      </c>
      <c r="H30" s="3">
        <f>IF(ISNUMBER(SEARCH(#REF!,B30)),MAX($H$10:H29)+1,0)</f>
        <v>0</v>
      </c>
      <c r="I30" s="3" t="s">
        <v>188</v>
      </c>
      <c r="K30" s="3" t="str">
        <f>IFERROR(VLOOKUP(ROWS($K$12:K30),$H$12:$I$239,2,0),"")</f>
        <v/>
      </c>
    </row>
    <row r="31" spans="1:11" x14ac:dyDescent="0.3">
      <c r="A31" s="24">
        <v>3220</v>
      </c>
      <c r="B31" s="10" t="s">
        <v>189</v>
      </c>
      <c r="C31" s="19"/>
      <c r="D31" s="134"/>
      <c r="E31" s="319">
        <f>'2.Budget Grant Calculation'!G61</f>
        <v>0</v>
      </c>
      <c r="F31" s="158" t="s">
        <v>159</v>
      </c>
      <c r="H31" s="3">
        <f>IF(ISNUMBER(SEARCH(#REF!,B31)),MAX($H$10:H30)+1,0)</f>
        <v>0</v>
      </c>
      <c r="I31" s="3" t="s">
        <v>189</v>
      </c>
      <c r="K31" s="3" t="str">
        <f>IFERROR(VLOOKUP(ROWS($K$12:K31),$H$12:$I$239,2,0),"")</f>
        <v/>
      </c>
    </row>
    <row r="32" spans="1:11" ht="31.2" x14ac:dyDescent="0.3">
      <c r="A32" s="24">
        <v>3230</v>
      </c>
      <c r="B32" s="10" t="s">
        <v>190</v>
      </c>
      <c r="C32" s="19"/>
      <c r="D32" s="134"/>
      <c r="E32" s="318"/>
      <c r="F32" s="158" t="s">
        <v>191</v>
      </c>
      <c r="H32" s="3">
        <f>IF(ISNUMBER(SEARCH(#REF!,B35)),MAX($H$10:H31)+1,0)</f>
        <v>0</v>
      </c>
      <c r="I32" s="3" t="s">
        <v>192</v>
      </c>
      <c r="K32" s="3" t="str">
        <f>IFERROR(VLOOKUP(ROWS($K$12:K32),$H$12:$I$239,2,0),"")</f>
        <v/>
      </c>
    </row>
    <row r="33" spans="1:11" x14ac:dyDescent="0.3">
      <c r="A33" s="24">
        <v>3240</v>
      </c>
      <c r="B33" s="10" t="s">
        <v>193</v>
      </c>
      <c r="C33" s="19"/>
      <c r="D33" s="134"/>
      <c r="E33" s="319">
        <f>'2.Budget Grant Calculation'!G66</f>
        <v>0</v>
      </c>
      <c r="F33" s="158" t="s">
        <v>159</v>
      </c>
      <c r="H33" s="3">
        <f>IF(ISNUMBER(SEARCH(#REF!,B36)),MAX($H$10:H32)+1,0)</f>
        <v>0</v>
      </c>
      <c r="I33" s="3" t="s">
        <v>194</v>
      </c>
      <c r="K33" s="3" t="str">
        <f>IFERROR(VLOOKUP(ROWS($K$12:K33),$H$12:$I$239,2,0),"")</f>
        <v/>
      </c>
    </row>
    <row r="34" spans="1:11" x14ac:dyDescent="0.3">
      <c r="A34" s="24">
        <v>3245</v>
      </c>
      <c r="B34" s="10" t="s">
        <v>195</v>
      </c>
      <c r="C34" s="19"/>
      <c r="D34" s="134"/>
      <c r="E34" s="319">
        <f>'2.Budget Grant Calculation'!G58</f>
        <v>0</v>
      </c>
      <c r="F34" s="158" t="s">
        <v>159</v>
      </c>
      <c r="H34" s="3">
        <f>IF(ISNUMBER(SEARCH(#REF!,B37)),MAX($H$10:H33)+1,0)</f>
        <v>0</v>
      </c>
      <c r="I34" s="3" t="s">
        <v>196</v>
      </c>
      <c r="K34" s="3" t="str">
        <f>IFERROR(VLOOKUP(ROWS($K$12:K34),$H$12:$I$239,2,0),"")</f>
        <v/>
      </c>
    </row>
    <row r="35" spans="1:11" x14ac:dyDescent="0.3">
      <c r="A35" s="24">
        <v>3255</v>
      </c>
      <c r="B35" s="10" t="s">
        <v>192</v>
      </c>
      <c r="C35" s="19"/>
      <c r="D35" s="134"/>
      <c r="E35" s="318"/>
      <c r="F35" s="158" t="s">
        <v>197</v>
      </c>
      <c r="H35" s="3">
        <f>IF(ISNUMBER(SEARCH(#REF!,B38)),MAX($H$10:H34)+1,0)</f>
        <v>0</v>
      </c>
      <c r="I35" s="3" t="s">
        <v>198</v>
      </c>
      <c r="K35" s="3" t="str">
        <f>IFERROR(VLOOKUP(ROWS($K$12:K35),$H$12:$I$239,2,0),"")</f>
        <v/>
      </c>
    </row>
    <row r="36" spans="1:11" x14ac:dyDescent="0.3">
      <c r="A36" s="24">
        <v>3260</v>
      </c>
      <c r="B36" s="10" t="s">
        <v>194</v>
      </c>
      <c r="C36" s="19"/>
      <c r="D36" s="134"/>
      <c r="E36" s="318"/>
      <c r="F36" s="158" t="s">
        <v>199</v>
      </c>
      <c r="H36" s="3">
        <f>IF(ISNUMBER(SEARCH(#REF!,B39)),MAX($H$10:H35)+1,0)</f>
        <v>0</v>
      </c>
      <c r="I36" s="3" t="s">
        <v>200</v>
      </c>
      <c r="K36" s="3" t="str">
        <f>IFERROR(VLOOKUP(ROWS($K$12:K36),$H$12:$I$239,2,0),"")</f>
        <v/>
      </c>
    </row>
    <row r="37" spans="1:11" ht="31.2" x14ac:dyDescent="0.3">
      <c r="A37" s="24">
        <v>3270</v>
      </c>
      <c r="B37" s="10" t="s">
        <v>196</v>
      </c>
      <c r="C37" s="19"/>
      <c r="D37" s="134"/>
      <c r="E37" s="318"/>
      <c r="F37" s="158" t="s">
        <v>201</v>
      </c>
      <c r="H37" s="3">
        <f>IF(ISNUMBER(SEARCH(#REF!,B40)),MAX($H$10:H36)+1,0)</f>
        <v>0</v>
      </c>
      <c r="I37" s="3" t="s">
        <v>202</v>
      </c>
      <c r="K37" s="3" t="str">
        <f>IFERROR(VLOOKUP(ROWS($K$12:K37),$H$12:$I$239,2,0),"")</f>
        <v/>
      </c>
    </row>
    <row r="38" spans="1:11" x14ac:dyDescent="0.3">
      <c r="A38" s="24">
        <v>3275</v>
      </c>
      <c r="B38" s="10" t="s">
        <v>198</v>
      </c>
      <c r="C38" s="19"/>
      <c r="D38" s="134"/>
      <c r="E38" s="318"/>
      <c r="F38" s="158" t="s">
        <v>203</v>
      </c>
    </row>
    <row r="39" spans="1:11" ht="31.2" x14ac:dyDescent="0.3">
      <c r="A39" s="24">
        <v>3276</v>
      </c>
      <c r="B39" s="10" t="s">
        <v>200</v>
      </c>
      <c r="C39" s="19"/>
      <c r="D39" s="134"/>
      <c r="E39" s="318"/>
      <c r="F39" s="158" t="s">
        <v>204</v>
      </c>
      <c r="H39" s="3">
        <f>IF(ISNUMBER(SEARCH(#REF!,B42)),MAX($H$10:H37)+1,0)</f>
        <v>0</v>
      </c>
      <c r="I39" s="3" t="s">
        <v>205</v>
      </c>
      <c r="K39" s="3" t="str">
        <f>IFERROR(VLOOKUP(ROWS($K$12:K39),$H$12:$I$239,2,0),"")</f>
        <v/>
      </c>
    </row>
    <row r="40" spans="1:11" ht="31.2" x14ac:dyDescent="0.3">
      <c r="A40" s="24">
        <v>3277</v>
      </c>
      <c r="B40" s="10" t="s">
        <v>206</v>
      </c>
      <c r="C40" s="19"/>
      <c r="D40" s="134"/>
      <c r="E40" s="318"/>
      <c r="F40" s="158" t="s">
        <v>182</v>
      </c>
      <c r="H40" s="3">
        <f>IF(ISNUMBER(SEARCH(#REF!,B43)),MAX($H$10:H39)+1,0)</f>
        <v>0</v>
      </c>
      <c r="I40" s="3" t="s">
        <v>207</v>
      </c>
      <c r="K40" s="3" t="str">
        <f>IFERROR(VLOOKUP(ROWS($K$12:K40),$H$12:$I$239,2,0),"")</f>
        <v/>
      </c>
    </row>
    <row r="41" spans="1:11" ht="31.2" x14ac:dyDescent="0.3">
      <c r="A41" s="24">
        <v>3289</v>
      </c>
      <c r="B41" s="10" t="s">
        <v>208</v>
      </c>
      <c r="C41" s="19"/>
      <c r="D41" s="134"/>
      <c r="E41" s="320"/>
      <c r="F41" s="158" t="s">
        <v>209</v>
      </c>
      <c r="H41" s="3">
        <f>IF(ISNUMBER(SEARCH(#REF!,B51)),MAX($H$10:H40)+1,0)</f>
        <v>0</v>
      </c>
      <c r="I41" s="3" t="s">
        <v>210</v>
      </c>
      <c r="K41" s="3" t="str">
        <f>IFERROR(VLOOKUP(ROWS($K$12:K41),$H$12:$I$239,2,0),"")</f>
        <v/>
      </c>
    </row>
    <row r="42" spans="1:11" x14ac:dyDescent="0.3">
      <c r="A42" s="24">
        <v>3290</v>
      </c>
      <c r="B42" s="10" t="s">
        <v>211</v>
      </c>
      <c r="C42" s="19"/>
      <c r="D42" s="134"/>
      <c r="E42" s="319">
        <f>'2.Budget Grant Calculation'!G70</f>
        <v>0</v>
      </c>
      <c r="F42" s="158"/>
      <c r="H42" s="3">
        <f>IF(ISNUMBER(SEARCH(#REF!,B52)),MAX($H$10:H41)+1,0)</f>
        <v>0</v>
      </c>
      <c r="I42" s="3" t="s">
        <v>212</v>
      </c>
      <c r="K42" s="3" t="str">
        <f>IFERROR(VLOOKUP(ROWS($K$12:K42),$H$12:$I$239,2,0),"")</f>
        <v/>
      </c>
    </row>
    <row r="43" spans="1:11" x14ac:dyDescent="0.3">
      <c r="A43" s="24">
        <v>3292</v>
      </c>
      <c r="B43" s="10" t="s">
        <v>207</v>
      </c>
      <c r="C43" s="19"/>
      <c r="D43" s="134"/>
      <c r="E43" s="318"/>
      <c r="F43" s="158" t="s">
        <v>213</v>
      </c>
      <c r="H43" s="3">
        <f>IF(ISNUMBER(SEARCH(#REF!,B53)),MAX($H$10:H42)+1,0)</f>
        <v>0</v>
      </c>
      <c r="I43" s="3" t="s">
        <v>214</v>
      </c>
      <c r="K43" s="3" t="str">
        <f>IFERROR(VLOOKUP(ROWS($K$12:K49),$H$12:$I$239,2,0),"")</f>
        <v/>
      </c>
    </row>
    <row r="44" spans="1:11" ht="31.2" x14ac:dyDescent="0.3">
      <c r="A44" s="48">
        <v>3293</v>
      </c>
      <c r="B44" s="10" t="s">
        <v>215</v>
      </c>
      <c r="C44" s="19"/>
      <c r="D44" s="134"/>
      <c r="E44" s="321"/>
      <c r="F44" s="158" t="s">
        <v>216</v>
      </c>
    </row>
    <row r="45" spans="1:11" ht="31.8" thickBot="1" x14ac:dyDescent="0.35">
      <c r="A45" s="27">
        <v>3294</v>
      </c>
      <c r="B45" s="13" t="s">
        <v>217</v>
      </c>
      <c r="C45" s="310"/>
      <c r="D45" s="322"/>
      <c r="E45" s="326"/>
      <c r="F45" s="158" t="s">
        <v>218</v>
      </c>
    </row>
    <row r="46" spans="1:11" ht="16.2" thickBot="1" x14ac:dyDescent="0.35">
      <c r="A46" s="469" t="s">
        <v>219</v>
      </c>
      <c r="B46" s="463"/>
      <c r="C46" s="463"/>
      <c r="D46" s="464"/>
      <c r="E46" s="267">
        <f>SUM(E12:E45)</f>
        <v>36283.699999999997</v>
      </c>
      <c r="F46" s="158"/>
    </row>
    <row r="47" spans="1:11" ht="16.2" thickBot="1" x14ac:dyDescent="0.35">
      <c r="A47" s="21"/>
      <c r="B47" s="5"/>
      <c r="C47" s="5"/>
      <c r="D47" s="5"/>
      <c r="E47" s="268"/>
      <c r="F47" s="158"/>
    </row>
    <row r="48" spans="1:11" ht="16.2" thickBot="1" x14ac:dyDescent="0.35">
      <c r="A48" s="465" t="s">
        <v>220</v>
      </c>
      <c r="B48" s="466"/>
      <c r="C48" s="466"/>
      <c r="D48" s="466"/>
      <c r="E48" s="467"/>
      <c r="F48" s="158"/>
    </row>
    <row r="49" spans="1:11" ht="31.2" x14ac:dyDescent="0.3">
      <c r="A49" s="23">
        <v>3295</v>
      </c>
      <c r="B49" s="51" t="s">
        <v>221</v>
      </c>
      <c r="C49" s="307"/>
      <c r="D49" s="307"/>
      <c r="E49" s="269"/>
      <c r="F49" s="158" t="s">
        <v>222</v>
      </c>
    </row>
    <row r="50" spans="1:11" ht="31.2" x14ac:dyDescent="0.3">
      <c r="A50" s="24">
        <v>3296</v>
      </c>
      <c r="B50" s="52" t="s">
        <v>223</v>
      </c>
      <c r="C50" s="308"/>
      <c r="D50" s="308"/>
      <c r="E50" s="266"/>
      <c r="F50" s="158" t="s">
        <v>222</v>
      </c>
      <c r="H50" s="3">
        <f>IF(ISNUMBER(SEARCH(#REF!,B57)),MAX($H$10:H49)+1,0)</f>
        <v>0</v>
      </c>
      <c r="I50" s="3" t="s">
        <v>224</v>
      </c>
      <c r="K50" s="3" t="str">
        <f>IFERROR(VLOOKUP(ROWS($K$12:K50),$H$12:$I$239,2,0),"")</f>
        <v/>
      </c>
    </row>
    <row r="51" spans="1:11" ht="31.2" x14ac:dyDescent="0.3">
      <c r="A51" s="24">
        <v>3297</v>
      </c>
      <c r="B51" s="52" t="s">
        <v>210</v>
      </c>
      <c r="C51" s="308"/>
      <c r="D51" s="308"/>
      <c r="E51" s="266"/>
      <c r="F51" s="158" t="s">
        <v>222</v>
      </c>
      <c r="H51" s="3">
        <f>IF(ISNUMBER(SEARCH(#REF!,B58)),MAX($H$10:H50)+1,0)</f>
        <v>0</v>
      </c>
      <c r="I51" s="3" t="s">
        <v>225</v>
      </c>
      <c r="K51" s="3" t="str">
        <f>IFERROR(VLOOKUP(ROWS($K$12:K51),$H$12:$I$239,2,0),"")</f>
        <v/>
      </c>
    </row>
    <row r="52" spans="1:11" ht="31.2" x14ac:dyDescent="0.3">
      <c r="A52" s="24">
        <v>3298</v>
      </c>
      <c r="B52" s="52" t="s">
        <v>212</v>
      </c>
      <c r="C52" s="308"/>
      <c r="D52" s="308"/>
      <c r="E52" s="266"/>
      <c r="F52" s="158" t="s">
        <v>222</v>
      </c>
      <c r="H52" s="3">
        <f>IF(ISNUMBER(SEARCH(#REF!,B59)),MAX($H$10:H51)+1,0)</f>
        <v>0</v>
      </c>
      <c r="I52" s="3" t="s">
        <v>226</v>
      </c>
      <c r="K52" s="3" t="str">
        <f>IFERROR(VLOOKUP(ROWS($K$12:K52),$H$12:$I$239,2,0),"")</f>
        <v/>
      </c>
    </row>
    <row r="53" spans="1:11" ht="31.8" thickBot="1" x14ac:dyDescent="0.35">
      <c r="A53" s="50">
        <v>3299</v>
      </c>
      <c r="B53" s="53" t="s">
        <v>214</v>
      </c>
      <c r="C53" s="53"/>
      <c r="D53" s="53"/>
      <c r="E53" s="319">
        <f>'2.Budget Grant Calculation'!G76</f>
        <v>0</v>
      </c>
      <c r="F53" s="158" t="s">
        <v>227</v>
      </c>
      <c r="H53" s="3">
        <f>IF(ISNUMBER(SEARCH(#REF!,B60)),MAX($H$10:H52)+1,0)</f>
        <v>0</v>
      </c>
      <c r="I53" s="3" t="s">
        <v>228</v>
      </c>
      <c r="K53" s="3" t="str">
        <f>IFERROR(VLOOKUP(ROWS($K$12:K53),$H$12:$I$239,2,0),"")</f>
        <v/>
      </c>
    </row>
    <row r="54" spans="1:11" ht="16.2" thickBot="1" x14ac:dyDescent="0.35">
      <c r="A54" s="462" t="s">
        <v>229</v>
      </c>
      <c r="B54" s="470"/>
      <c r="C54" s="463"/>
      <c r="D54" s="464"/>
      <c r="E54" s="267">
        <f>SUM(E49:E53)</f>
        <v>0</v>
      </c>
      <c r="F54" s="158"/>
      <c r="H54" s="3">
        <f>IF(ISNUMBER(SEARCH(#REF!,B61)),MAX($H$10:H53)+1,0)</f>
        <v>0</v>
      </c>
      <c r="I54" s="3" t="s">
        <v>230</v>
      </c>
      <c r="K54" s="3" t="str">
        <f>IFERROR(VLOOKUP(ROWS($K$12:K54),$H$12:$I$239,2,0),"")</f>
        <v/>
      </c>
    </row>
    <row r="55" spans="1:11" ht="16.2" thickBot="1" x14ac:dyDescent="0.35">
      <c r="A55" s="28"/>
      <c r="B55" s="14"/>
      <c r="C55" s="14"/>
      <c r="D55" s="14"/>
      <c r="E55" s="270"/>
      <c r="F55" s="158"/>
      <c r="H55" s="3">
        <f>IF(ISNUMBER(SEARCH(#REF!,B62)),MAX($H$10:H54)+1,0)</f>
        <v>0</v>
      </c>
      <c r="I55" s="3" t="s">
        <v>231</v>
      </c>
      <c r="K55" s="3" t="str">
        <f>IFERROR(VLOOKUP(ROWS($K$12:K55),$H$12:$I$239,2,0),"")</f>
        <v/>
      </c>
    </row>
    <row r="56" spans="1:11" ht="16.2" thickBot="1" x14ac:dyDescent="0.35">
      <c r="A56" s="462" t="s">
        <v>232</v>
      </c>
      <c r="B56" s="463"/>
      <c r="C56" s="463"/>
      <c r="D56" s="463"/>
      <c r="E56" s="464"/>
      <c r="F56" s="158"/>
      <c r="H56" s="3">
        <f>IF(ISNUMBER(SEARCH(#REF!,B63)),MAX($H$10:H55)+1,0)</f>
        <v>0</v>
      </c>
      <c r="I56" s="3" t="s">
        <v>233</v>
      </c>
      <c r="K56" s="3" t="str">
        <f>IFERROR(VLOOKUP(ROWS($K$12:K57),$H$12:$I$239,2,0),"")</f>
        <v/>
      </c>
    </row>
    <row r="57" spans="1:11" x14ac:dyDescent="0.3">
      <c r="A57" s="28">
        <v>3300</v>
      </c>
      <c r="B57" s="14" t="s">
        <v>224</v>
      </c>
      <c r="C57" s="309"/>
      <c r="D57" s="309"/>
      <c r="E57" s="275"/>
      <c r="F57" s="158" t="s">
        <v>234</v>
      </c>
    </row>
    <row r="58" spans="1:11" ht="31.2" x14ac:dyDescent="0.3">
      <c r="A58" s="24">
        <v>3310</v>
      </c>
      <c r="B58" s="10" t="s">
        <v>225</v>
      </c>
      <c r="C58" s="19"/>
      <c r="D58" s="19"/>
      <c r="E58" s="316"/>
      <c r="F58" s="158" t="s">
        <v>235</v>
      </c>
      <c r="H58" s="3">
        <f>IF(ISNUMBER(SEARCH(#REF!,B65)),MAX($H$10:H57)+1,0)</f>
        <v>0</v>
      </c>
      <c r="I58" s="3" t="s">
        <v>236</v>
      </c>
      <c r="K58" s="3" t="str">
        <f>IFERROR(VLOOKUP(ROWS($K$12:K58),$H$12:$I$239,2,0),"")</f>
        <v/>
      </c>
    </row>
    <row r="59" spans="1:11" ht="31.2" x14ac:dyDescent="0.3">
      <c r="A59" s="24">
        <v>3330</v>
      </c>
      <c r="B59" s="10" t="s">
        <v>226</v>
      </c>
      <c r="C59" s="19"/>
      <c r="D59" s="19"/>
      <c r="E59" s="316"/>
      <c r="F59" s="158" t="s">
        <v>237</v>
      </c>
    </row>
    <row r="60" spans="1:11" ht="31.2" x14ac:dyDescent="0.3">
      <c r="A60" s="24">
        <v>3335</v>
      </c>
      <c r="B60" s="10" t="s">
        <v>238</v>
      </c>
      <c r="C60" s="19"/>
      <c r="D60" s="19"/>
      <c r="E60" s="316"/>
      <c r="F60" s="158" t="s">
        <v>239</v>
      </c>
      <c r="H60" s="3">
        <f>IF(ISNUMBER(SEARCH(#REF!,B67)),MAX($H$10:H58)+1,0)</f>
        <v>0</v>
      </c>
      <c r="I60" s="3" t="s">
        <v>240</v>
      </c>
      <c r="K60" s="3" t="str">
        <f>IFERROR(VLOOKUP(ROWS($K$12:K60),$H$12:$I$239,2,0),"")</f>
        <v/>
      </c>
    </row>
    <row r="61" spans="1:11" ht="31.2" x14ac:dyDescent="0.3">
      <c r="A61" s="24">
        <v>3350</v>
      </c>
      <c r="B61" s="10" t="s">
        <v>230</v>
      </c>
      <c r="C61" s="19"/>
      <c r="D61" s="19"/>
      <c r="E61" s="316"/>
      <c r="F61" s="158" t="s">
        <v>241</v>
      </c>
      <c r="H61" s="3">
        <f>IF(ISNUMBER(SEARCH(#REF!,B68)),MAX($H$10:H60)+1,0)</f>
        <v>0</v>
      </c>
      <c r="I61" s="3" t="s">
        <v>242</v>
      </c>
      <c r="K61" s="3" t="str">
        <f>IFERROR(VLOOKUP(ROWS($K$12:K61),$H$12:$I$239,2,0),"")</f>
        <v/>
      </c>
    </row>
    <row r="62" spans="1:11" ht="31.2" x14ac:dyDescent="0.3">
      <c r="A62" s="24">
        <v>3370</v>
      </c>
      <c r="B62" s="10" t="s">
        <v>231</v>
      </c>
      <c r="C62" s="19"/>
      <c r="D62" s="19"/>
      <c r="E62" s="316"/>
      <c r="F62" s="158" t="s">
        <v>243</v>
      </c>
      <c r="H62" s="3">
        <f>IF(ISNUMBER(SEARCH(#REF!,B69)),MAX($H$10:H61)+1,0)</f>
        <v>0</v>
      </c>
      <c r="I62" s="3" t="s">
        <v>244</v>
      </c>
      <c r="K62" s="3" t="str">
        <f>IFERROR(VLOOKUP(ROWS($K$12:K62),$H$12:$I$239,2,0),"")</f>
        <v/>
      </c>
    </row>
    <row r="63" spans="1:11" ht="31.2" x14ac:dyDescent="0.3">
      <c r="A63" s="24">
        <v>3375</v>
      </c>
      <c r="B63" s="10" t="s">
        <v>233</v>
      </c>
      <c r="C63" s="19"/>
      <c r="D63" s="19"/>
      <c r="E63" s="316"/>
      <c r="F63" s="158" t="s">
        <v>245</v>
      </c>
      <c r="H63" s="3">
        <f>IF(ISNUMBER(SEARCH(#REF!,B70)),MAX($H$10:H62)+1,0)</f>
        <v>0</v>
      </c>
      <c r="I63" s="3" t="s">
        <v>246</v>
      </c>
      <c r="K63" s="3" t="str">
        <f>IFERROR(VLOOKUP(ROWS($K$12:K63),$H$12:$I$239,2,0),"")</f>
        <v/>
      </c>
    </row>
    <row r="64" spans="1:11" ht="31.2" x14ac:dyDescent="0.3">
      <c r="A64" s="24">
        <v>3380</v>
      </c>
      <c r="B64" s="10" t="s">
        <v>247</v>
      </c>
      <c r="C64" s="19"/>
      <c r="D64" s="19"/>
      <c r="E64" s="316"/>
      <c r="F64" s="158" t="s">
        <v>248</v>
      </c>
      <c r="H64" s="3">
        <f>IF(ISNUMBER(SEARCH(#REF!,B71)),MAX($H$10:H63)+1,0)</f>
        <v>0</v>
      </c>
      <c r="I64" s="3" t="s">
        <v>249</v>
      </c>
      <c r="K64" s="3" t="str">
        <f>IFERROR(VLOOKUP(ROWS($K$12:K64),$H$12:$I$239,2,0),"")</f>
        <v/>
      </c>
    </row>
    <row r="65" spans="1:11" ht="31.2" x14ac:dyDescent="0.3">
      <c r="A65" s="24">
        <v>3390</v>
      </c>
      <c r="B65" s="10" t="s">
        <v>236</v>
      </c>
      <c r="C65" s="19"/>
      <c r="D65" s="19"/>
      <c r="E65" s="316"/>
      <c r="F65" s="158" t="s">
        <v>250</v>
      </c>
    </row>
    <row r="66" spans="1:11" ht="31.2" x14ac:dyDescent="0.3">
      <c r="A66" s="24">
        <v>3395</v>
      </c>
      <c r="B66" s="10" t="s">
        <v>251</v>
      </c>
      <c r="C66" s="19"/>
      <c r="D66" s="19"/>
      <c r="E66" s="316"/>
      <c r="F66" s="158" t="s">
        <v>252</v>
      </c>
      <c r="H66" s="3">
        <f>IF(ISNUMBER(SEARCH(#REF!,B73)),MAX($H$10:H64)+1,0)</f>
        <v>0</v>
      </c>
      <c r="I66" s="3" t="s">
        <v>253</v>
      </c>
      <c r="K66" s="3" t="str">
        <f>IFERROR(VLOOKUP(ROWS($K$12:K66),$H$12:$I$239,2,0),"")</f>
        <v/>
      </c>
    </row>
    <row r="67" spans="1:11" ht="31.2" x14ac:dyDescent="0.3">
      <c r="A67" s="24">
        <v>3410</v>
      </c>
      <c r="B67" s="10" t="s">
        <v>240</v>
      </c>
      <c r="C67" s="19"/>
      <c r="D67" s="19"/>
      <c r="E67" s="316"/>
      <c r="F67" s="158" t="s">
        <v>254</v>
      </c>
      <c r="H67" s="3">
        <f>IF(ISNUMBER(SEARCH(#REF!,B74)),MAX($H$10:H66)+1,0)</f>
        <v>0</v>
      </c>
      <c r="I67" s="3" t="s">
        <v>255</v>
      </c>
      <c r="K67" s="3" t="str">
        <f>IFERROR(VLOOKUP(ROWS($K$12:K67),$H$12:$I$239,2,0),"")</f>
        <v/>
      </c>
    </row>
    <row r="68" spans="1:11" ht="46.8" x14ac:dyDescent="0.3">
      <c r="A68" s="24">
        <v>3420</v>
      </c>
      <c r="B68" s="10" t="s">
        <v>242</v>
      </c>
      <c r="C68" s="19"/>
      <c r="D68" s="19"/>
      <c r="E68" s="316"/>
      <c r="F68" s="158" t="s">
        <v>256</v>
      </c>
      <c r="H68" s="3">
        <f>IF(ISNUMBER(SEARCH(#REF!,B75)),MAX($H$10:H67)+1,0)</f>
        <v>0</v>
      </c>
      <c r="I68" s="3" t="s">
        <v>257</v>
      </c>
      <c r="K68" s="3" t="str">
        <f>IFERROR(VLOOKUP(ROWS($K$12:K68),$H$12:$I$239,2,0),"")</f>
        <v/>
      </c>
    </row>
    <row r="69" spans="1:11" x14ac:dyDescent="0.3">
      <c r="A69" s="24">
        <v>3430</v>
      </c>
      <c r="B69" s="10" t="s">
        <v>244</v>
      </c>
      <c r="C69" s="19"/>
      <c r="D69" s="19"/>
      <c r="E69" s="316"/>
      <c r="F69" s="158" t="s">
        <v>258</v>
      </c>
      <c r="H69" s="3">
        <f>IF(ISNUMBER(SEARCH(#REF!,B76)),MAX($H$10:H68)+1,0)</f>
        <v>0</v>
      </c>
      <c r="I69" s="3" t="s">
        <v>259</v>
      </c>
      <c r="K69" s="3" t="str">
        <f>IFERROR(VLOOKUP(ROWS($K$12:K69),$H$12:$I$239,2,0),"")</f>
        <v/>
      </c>
    </row>
    <row r="70" spans="1:11" x14ac:dyDescent="0.3">
      <c r="A70" s="24">
        <v>3440</v>
      </c>
      <c r="B70" s="10" t="s">
        <v>246</v>
      </c>
      <c r="C70" s="19"/>
      <c r="D70" s="19"/>
      <c r="E70" s="316"/>
      <c r="F70" s="158" t="s">
        <v>258</v>
      </c>
    </row>
    <row r="71" spans="1:11" x14ac:dyDescent="0.3">
      <c r="A71" s="24">
        <v>3450</v>
      </c>
      <c r="B71" s="10" t="s">
        <v>249</v>
      </c>
      <c r="C71" s="19"/>
      <c r="D71" s="19"/>
      <c r="E71" s="316"/>
      <c r="F71" s="158" t="s">
        <v>258</v>
      </c>
      <c r="H71" s="3">
        <f>IF(ISNUMBER(SEARCH(#REF!,B78)),MAX($H$10:H69)+1,0)</f>
        <v>0</v>
      </c>
      <c r="I71" s="3" t="s">
        <v>260</v>
      </c>
      <c r="K71" s="3" t="str">
        <f>IFERROR(VLOOKUP(ROWS($K$12:K71),$H$12:$I$239,2,0),"")</f>
        <v/>
      </c>
    </row>
    <row r="72" spans="1:11" x14ac:dyDescent="0.3">
      <c r="A72" s="24">
        <v>3460</v>
      </c>
      <c r="B72" s="10" t="s">
        <v>261</v>
      </c>
      <c r="C72" s="19"/>
      <c r="D72" s="19"/>
      <c r="E72" s="316"/>
      <c r="F72" s="158" t="s">
        <v>258</v>
      </c>
      <c r="H72" s="3">
        <f>IF(ISNUMBER(SEARCH(#REF!,B79)),MAX($H$10:H71)+1,0)</f>
        <v>0</v>
      </c>
      <c r="I72" s="3" t="s">
        <v>262</v>
      </c>
      <c r="K72" s="3" t="str">
        <f>IFERROR(VLOOKUP(ROWS($K$12:K72),$H$12:$I$239,2,0),"")</f>
        <v/>
      </c>
    </row>
    <row r="73" spans="1:11" x14ac:dyDescent="0.3">
      <c r="A73" s="24">
        <v>3490</v>
      </c>
      <c r="B73" s="10" t="s">
        <v>253</v>
      </c>
      <c r="C73" s="19"/>
      <c r="D73" s="19"/>
      <c r="E73" s="316"/>
      <c r="F73" s="158" t="s">
        <v>258</v>
      </c>
      <c r="H73" s="3">
        <f>IF(ISNUMBER(SEARCH(#REF!,B80)),MAX($H$10:H72)+1,0)</f>
        <v>0</v>
      </c>
      <c r="I73" s="3" t="s">
        <v>263</v>
      </c>
      <c r="K73" s="3" t="str">
        <f>IFERROR(VLOOKUP(ROWS($K$12:K73),$H$12:$I$239,2,0),"")</f>
        <v/>
      </c>
    </row>
    <row r="74" spans="1:11" ht="31.2" x14ac:dyDescent="0.3">
      <c r="A74" s="24">
        <v>3495</v>
      </c>
      <c r="B74" s="10" t="s">
        <v>255</v>
      </c>
      <c r="C74" s="19"/>
      <c r="D74" s="19"/>
      <c r="E74" s="316"/>
      <c r="F74" s="158" t="s">
        <v>264</v>
      </c>
      <c r="H74" s="3">
        <f>IF(ISNUMBER(SEARCH(#REF!,B81)),MAX($H$10:H73)+1,0)</f>
        <v>0</v>
      </c>
      <c r="I74" s="3" t="s">
        <v>265</v>
      </c>
      <c r="K74" s="3" t="str">
        <f>IFERROR(VLOOKUP(ROWS($K$12:K74),$H$12:$I$239,2,0),"")</f>
        <v/>
      </c>
    </row>
    <row r="75" spans="1:11" x14ac:dyDescent="0.3">
      <c r="A75" s="24">
        <v>3500</v>
      </c>
      <c r="B75" s="10" t="s">
        <v>257</v>
      </c>
      <c r="C75" s="19"/>
      <c r="D75" s="19"/>
      <c r="E75" s="316"/>
      <c r="F75" s="158" t="s">
        <v>258</v>
      </c>
      <c r="H75" s="3">
        <f>IF(ISNUMBER(SEARCH(#REF!,B82)),MAX($H$10:H74)+1,0)</f>
        <v>0</v>
      </c>
      <c r="I75" s="3" t="s">
        <v>266</v>
      </c>
      <c r="K75" s="3" t="str">
        <f>IFERROR(VLOOKUP(ROWS($K$12:K75),$H$12:$I$239,2,0),"")</f>
        <v/>
      </c>
    </row>
    <row r="76" spans="1:11" ht="31.2" x14ac:dyDescent="0.3">
      <c r="A76" s="24">
        <v>3510</v>
      </c>
      <c r="B76" s="10" t="s">
        <v>267</v>
      </c>
      <c r="C76" s="19"/>
      <c r="D76" s="19"/>
      <c r="E76" s="316"/>
      <c r="F76" s="158" t="s">
        <v>268</v>
      </c>
    </row>
    <row r="77" spans="1:11" ht="31.2" x14ac:dyDescent="0.3">
      <c r="A77" s="24">
        <v>3511</v>
      </c>
      <c r="B77" s="10" t="s">
        <v>269</v>
      </c>
      <c r="C77" s="19"/>
      <c r="D77" s="19"/>
      <c r="E77" s="316"/>
      <c r="F77" s="158" t="s">
        <v>270</v>
      </c>
      <c r="H77" s="3">
        <f>IF(ISNUMBER(SEARCH(#REF!,B84)),MAX($H$10:H75)+1,0)</f>
        <v>0</v>
      </c>
      <c r="I77" s="3" t="s">
        <v>271</v>
      </c>
      <c r="K77" s="3" t="str">
        <f>IFERROR(VLOOKUP(ROWS($K$12:K77),$H$12:$I$239,2,0),"")</f>
        <v/>
      </c>
    </row>
    <row r="78" spans="1:11" x14ac:dyDescent="0.3">
      <c r="A78" s="24">
        <v>3520</v>
      </c>
      <c r="B78" s="10" t="s">
        <v>260</v>
      </c>
      <c r="C78" s="19"/>
      <c r="D78" s="19"/>
      <c r="E78" s="316"/>
      <c r="F78" s="158" t="s">
        <v>272</v>
      </c>
      <c r="H78" s="3">
        <f>IF(ISNUMBER(SEARCH(#REF!,B85)),MAX($H$10:H77)+1,0)</f>
        <v>0</v>
      </c>
      <c r="I78" s="3" t="s">
        <v>273</v>
      </c>
      <c r="K78" s="3" t="str">
        <f>IFERROR(VLOOKUP(ROWS($K$12:K78),$H$12:$I$239,2,0),"")</f>
        <v/>
      </c>
    </row>
    <row r="79" spans="1:11" ht="31.2" x14ac:dyDescent="0.3">
      <c r="A79" s="24">
        <v>3530</v>
      </c>
      <c r="B79" s="10" t="s">
        <v>262</v>
      </c>
      <c r="C79" s="19"/>
      <c r="D79" s="19"/>
      <c r="E79" s="316"/>
      <c r="F79" s="158" t="s">
        <v>274</v>
      </c>
      <c r="H79" s="3">
        <f>IF(ISNUMBER(SEARCH(#REF!,B86)),MAX($H$10:H78)+1,0)</f>
        <v>0</v>
      </c>
      <c r="I79" s="3" t="s">
        <v>275</v>
      </c>
      <c r="K79" s="3" t="str">
        <f>IFERROR(VLOOKUP(ROWS($K$12:K79),$H$12:$I$239,2,0),"")</f>
        <v/>
      </c>
    </row>
    <row r="80" spans="1:11" ht="31.2" x14ac:dyDescent="0.3">
      <c r="A80" s="24">
        <v>3531</v>
      </c>
      <c r="B80" s="10" t="s">
        <v>263</v>
      </c>
      <c r="C80" s="19"/>
      <c r="D80" s="19"/>
      <c r="E80" s="316"/>
      <c r="F80" s="158" t="s">
        <v>276</v>
      </c>
      <c r="H80" s="3">
        <f>IF(ISNUMBER(SEARCH(#REF!,B87)),MAX($H$10:H79)+1,0)</f>
        <v>0</v>
      </c>
      <c r="I80" s="3" t="s">
        <v>277</v>
      </c>
      <c r="K80" s="3" t="str">
        <f>IFERROR(VLOOKUP(ROWS($K$12:K80),$H$12:$I$239,2,0),"")</f>
        <v/>
      </c>
    </row>
    <row r="81" spans="1:11" ht="31.2" x14ac:dyDescent="0.3">
      <c r="A81" s="24">
        <v>3535</v>
      </c>
      <c r="B81" s="10" t="s">
        <v>265</v>
      </c>
      <c r="C81" s="19"/>
      <c r="D81" s="19"/>
      <c r="E81" s="316"/>
      <c r="F81" s="158" t="s">
        <v>278</v>
      </c>
      <c r="H81" s="3">
        <f>IF(ISNUMBER(SEARCH(#REF!,B88)),MAX($H$10:H80)+1,0)</f>
        <v>0</v>
      </c>
      <c r="I81" s="3" t="s">
        <v>279</v>
      </c>
      <c r="K81" s="3" t="str">
        <f>IFERROR(VLOOKUP(ROWS($K$12:K81),$H$12:$I$239,2,0),"")</f>
        <v/>
      </c>
    </row>
    <row r="82" spans="1:11" x14ac:dyDescent="0.3">
      <c r="A82" s="24">
        <v>3540</v>
      </c>
      <c r="B82" s="10" t="s">
        <v>266</v>
      </c>
      <c r="C82" s="19"/>
      <c r="D82" s="19"/>
      <c r="E82" s="316"/>
      <c r="F82" s="158" t="s">
        <v>280</v>
      </c>
      <c r="H82" s="3">
        <f>IF(ISNUMBER(SEARCH(#REF!,B89)),MAX($H$10:H81)+1,0)</f>
        <v>0</v>
      </c>
      <c r="I82" s="3" t="s">
        <v>281</v>
      </c>
      <c r="K82" s="3" t="str">
        <f>IFERROR(VLOOKUP(ROWS($K$12:K82),$H$12:$I$239,2,0),"")</f>
        <v/>
      </c>
    </row>
    <row r="83" spans="1:11" ht="31.2" x14ac:dyDescent="0.3">
      <c r="A83" s="24">
        <v>3545</v>
      </c>
      <c r="B83" s="10" t="s">
        <v>282</v>
      </c>
      <c r="C83" s="19"/>
      <c r="D83" s="19"/>
      <c r="E83" s="316"/>
      <c r="F83" s="158" t="s">
        <v>283</v>
      </c>
      <c r="H83" s="3">
        <f>IF(ISNUMBER(SEARCH(#REF!,B90)),MAX($H$10:H82)+1,0)</f>
        <v>0</v>
      </c>
      <c r="I83" s="3" t="s">
        <v>284</v>
      </c>
      <c r="K83" s="3" t="str">
        <f>IFERROR(VLOOKUP(ROWS($K$12:K83),$H$12:$I$239,2,0),"")</f>
        <v/>
      </c>
    </row>
    <row r="84" spans="1:11" ht="40.200000000000003" customHeight="1" x14ac:dyDescent="0.3">
      <c r="A84" s="24">
        <v>3550</v>
      </c>
      <c r="B84" s="10" t="s">
        <v>271</v>
      </c>
      <c r="C84" s="19"/>
      <c r="D84" s="19"/>
      <c r="E84" s="316"/>
      <c r="F84" s="158" t="s">
        <v>285</v>
      </c>
    </row>
    <row r="85" spans="1:11" x14ac:dyDescent="0.3">
      <c r="A85" s="24">
        <v>3570</v>
      </c>
      <c r="B85" s="10" t="s">
        <v>273</v>
      </c>
      <c r="C85" s="19"/>
      <c r="D85" s="19"/>
      <c r="E85" s="316"/>
      <c r="F85" s="158" t="s">
        <v>258</v>
      </c>
    </row>
    <row r="86" spans="1:11" ht="31.2" x14ac:dyDescent="0.3">
      <c r="A86" s="24">
        <v>3572</v>
      </c>
      <c r="B86" s="10" t="s">
        <v>275</v>
      </c>
      <c r="C86" s="19"/>
      <c r="D86" s="19"/>
      <c r="E86" s="316"/>
      <c r="F86" s="158" t="s">
        <v>276</v>
      </c>
    </row>
    <row r="87" spans="1:11" ht="31.2" x14ac:dyDescent="0.3">
      <c r="A87" s="24">
        <v>3573</v>
      </c>
      <c r="B87" s="10" t="s">
        <v>286</v>
      </c>
      <c r="C87" s="19"/>
      <c r="D87" s="19"/>
      <c r="E87" s="316"/>
      <c r="F87" s="158" t="s">
        <v>276</v>
      </c>
      <c r="H87" s="3">
        <f>IF(ISNUMBER(SEARCH(#REF!,B94)),MAX($H$10:H83)+1,0)</f>
        <v>0</v>
      </c>
      <c r="I87" s="3" t="s">
        <v>287</v>
      </c>
      <c r="K87" s="3" t="str">
        <f>IFERROR(VLOOKUP(ROWS($K$12:K87),$H$12:$I$239,2,0),"")</f>
        <v/>
      </c>
    </row>
    <row r="88" spans="1:11" ht="31.2" x14ac:dyDescent="0.3">
      <c r="A88" s="24">
        <v>3574</v>
      </c>
      <c r="B88" s="10" t="s">
        <v>279</v>
      </c>
      <c r="C88" s="19"/>
      <c r="D88" s="19"/>
      <c r="E88" s="316"/>
      <c r="F88" s="158" t="s">
        <v>288</v>
      </c>
      <c r="H88" s="3">
        <f>IF(ISNUMBER(SEARCH(#REF!,B95)),MAX($H$10:H87)+1,0)</f>
        <v>0</v>
      </c>
      <c r="I88" s="3" t="s">
        <v>289</v>
      </c>
      <c r="K88" s="3" t="str">
        <f>IFERROR(VLOOKUP(ROWS($K$12:K88),$H$12:$I$239,2,0),"")</f>
        <v/>
      </c>
    </row>
    <row r="89" spans="1:11" ht="31.2" x14ac:dyDescent="0.3">
      <c r="A89" s="24">
        <v>3575</v>
      </c>
      <c r="B89" s="10" t="s">
        <v>281</v>
      </c>
      <c r="C89" s="19"/>
      <c r="D89" s="19"/>
      <c r="E89" s="316"/>
      <c r="F89" s="158" t="s">
        <v>290</v>
      </c>
      <c r="H89" s="3">
        <f>IF(ISNUMBER(SEARCH(#REF!,B96)),MAX($H$10:H88)+1,0)</f>
        <v>0</v>
      </c>
      <c r="I89" s="3" t="s">
        <v>291</v>
      </c>
      <c r="K89" s="3" t="str">
        <f>IFERROR(VLOOKUP(ROWS($K$12:K89),$H$12:$I$239,2,0),"")</f>
        <v/>
      </c>
    </row>
    <row r="90" spans="1:11" ht="16.2" thickBot="1" x14ac:dyDescent="0.35">
      <c r="A90" s="27">
        <v>3580</v>
      </c>
      <c r="B90" s="13" t="s">
        <v>284</v>
      </c>
      <c r="C90" s="310"/>
      <c r="D90" s="310"/>
      <c r="E90" s="276"/>
      <c r="F90" s="158" t="s">
        <v>292</v>
      </c>
      <c r="H90" s="3">
        <f>IF(ISNUMBER(SEARCH(#REF!,B97)),MAX($H$10:H89)+1,0)</f>
        <v>0</v>
      </c>
      <c r="I90" s="3" t="s">
        <v>293</v>
      </c>
      <c r="K90" s="3" t="str">
        <f>IFERROR(VLOOKUP(ROWS($K$12:K90),$H$12:$I$239,2,0),"")</f>
        <v/>
      </c>
    </row>
    <row r="91" spans="1:11" ht="16.2" thickBot="1" x14ac:dyDescent="0.35">
      <c r="A91" s="469" t="s">
        <v>294</v>
      </c>
      <c r="B91" s="463"/>
      <c r="C91" s="463"/>
      <c r="D91" s="464"/>
      <c r="E91" s="267">
        <f>SUM(E57:E90)</f>
        <v>0</v>
      </c>
      <c r="F91" s="158"/>
      <c r="H91" s="3">
        <f>IF(ISNUMBER(SEARCH(#REF!,B98)),MAX($H$10:H90)+1,0)</f>
        <v>0</v>
      </c>
      <c r="I91" s="3" t="s">
        <v>295</v>
      </c>
      <c r="K91" s="3" t="str">
        <f>IFERROR(VLOOKUP(ROWS($K$12:K91),$H$12:$I$239,2,0),"")</f>
        <v/>
      </c>
    </row>
    <row r="92" spans="1:11" ht="16.2" thickBot="1" x14ac:dyDescent="0.35">
      <c r="A92" s="24"/>
      <c r="B92" s="10"/>
      <c r="C92" s="10"/>
      <c r="D92" s="10"/>
      <c r="E92" s="271"/>
      <c r="F92" s="158"/>
      <c r="H92" s="3">
        <f>IF(ISNUMBER(SEARCH(#REF!,B99)),MAX($H$10:H91)+1,0)</f>
        <v>0</v>
      </c>
      <c r="I92" s="3" t="s">
        <v>296</v>
      </c>
      <c r="K92" s="3" t="str">
        <f>IFERROR(VLOOKUP(ROWS($K$12:K92),$H$12:$I$239,2,0),"")</f>
        <v/>
      </c>
    </row>
    <row r="93" spans="1:11" ht="16.2" thickBot="1" x14ac:dyDescent="0.35">
      <c r="A93" s="462" t="s">
        <v>297</v>
      </c>
      <c r="B93" s="463"/>
      <c r="C93" s="463"/>
      <c r="D93" s="463"/>
      <c r="E93" s="464"/>
      <c r="F93" s="158"/>
      <c r="H93" s="3">
        <f>IF(ISNUMBER(SEARCH(#REF!,B100)),MAX($H$10:H92)+1,0)</f>
        <v>0</v>
      </c>
      <c r="I93" s="3" t="s">
        <v>298</v>
      </c>
      <c r="K93" s="3" t="str">
        <f>IFERROR(VLOOKUP(ROWS($K$12:K93),$H$12:$I$239,2,0),"")</f>
        <v/>
      </c>
    </row>
    <row r="94" spans="1:11" x14ac:dyDescent="0.3">
      <c r="A94" s="28">
        <v>3650</v>
      </c>
      <c r="B94" s="14" t="s">
        <v>287</v>
      </c>
      <c r="C94" s="309"/>
      <c r="D94" s="317"/>
      <c r="E94" s="325"/>
      <c r="F94" s="158" t="s">
        <v>258</v>
      </c>
      <c r="H94" s="3">
        <f>IF(ISNUMBER(SEARCH(#REF!,B101)),MAX($H$10:H93)+1,0)</f>
        <v>0</v>
      </c>
      <c r="I94" s="3" t="s">
        <v>299</v>
      </c>
      <c r="K94" s="3" t="str">
        <f>IFERROR(VLOOKUP(ROWS($K$12:K94),$H$12:$I$239,2,0),"")</f>
        <v/>
      </c>
    </row>
    <row r="95" spans="1:11" x14ac:dyDescent="0.3">
      <c r="A95" s="24">
        <v>3700</v>
      </c>
      <c r="B95" s="10" t="s">
        <v>289</v>
      </c>
      <c r="C95" s="19"/>
      <c r="D95" s="134"/>
      <c r="E95" s="318"/>
      <c r="F95" s="158" t="s">
        <v>258</v>
      </c>
    </row>
    <row r="96" spans="1:11" x14ac:dyDescent="0.3">
      <c r="A96" s="24">
        <v>3770</v>
      </c>
      <c r="B96" s="10" t="s">
        <v>291</v>
      </c>
      <c r="C96" s="19"/>
      <c r="D96" s="134"/>
      <c r="E96" s="318"/>
      <c r="F96" s="158" t="s">
        <v>300</v>
      </c>
    </row>
    <row r="97" spans="1:11" x14ac:dyDescent="0.3">
      <c r="A97" s="24">
        <v>3800</v>
      </c>
      <c r="B97" s="10" t="s">
        <v>293</v>
      </c>
      <c r="C97" s="19"/>
      <c r="D97" s="134"/>
      <c r="E97" s="318"/>
      <c r="F97" s="158" t="s">
        <v>301</v>
      </c>
    </row>
    <row r="98" spans="1:11" x14ac:dyDescent="0.3">
      <c r="A98" s="24">
        <v>3850</v>
      </c>
      <c r="B98" s="10" t="s">
        <v>295</v>
      </c>
      <c r="C98" s="19"/>
      <c r="D98" s="134"/>
      <c r="E98" s="318"/>
      <c r="F98" s="158" t="s">
        <v>301</v>
      </c>
    </row>
    <row r="99" spans="1:11" ht="31.2" x14ac:dyDescent="0.3">
      <c r="A99" s="24">
        <v>3851</v>
      </c>
      <c r="B99" s="10" t="s">
        <v>296</v>
      </c>
      <c r="C99" s="19"/>
      <c r="D99" s="134"/>
      <c r="E99" s="318"/>
      <c r="F99" s="158" t="s">
        <v>302</v>
      </c>
    </row>
    <row r="100" spans="1:11" ht="31.2" x14ac:dyDescent="0.3">
      <c r="A100" s="24">
        <v>3852</v>
      </c>
      <c r="B100" s="10" t="s">
        <v>298</v>
      </c>
      <c r="C100" s="19"/>
      <c r="D100" s="134"/>
      <c r="E100" s="318"/>
      <c r="F100" s="158" t="s">
        <v>303</v>
      </c>
    </row>
    <row r="101" spans="1:11" ht="31.8" thickBot="1" x14ac:dyDescent="0.35">
      <c r="A101" s="27">
        <v>3853</v>
      </c>
      <c r="B101" s="13" t="s">
        <v>299</v>
      </c>
      <c r="C101" s="310"/>
      <c r="D101" s="322"/>
      <c r="E101" s="326"/>
      <c r="F101" s="158" t="s">
        <v>304</v>
      </c>
    </row>
    <row r="102" spans="1:11" ht="16.2" thickBot="1" x14ac:dyDescent="0.35">
      <c r="A102" s="29" t="s">
        <v>305</v>
      </c>
      <c r="B102" s="15"/>
      <c r="C102" s="115"/>
      <c r="D102" s="115"/>
      <c r="E102" s="272">
        <f>SUM(E94:E101)</f>
        <v>0</v>
      </c>
      <c r="F102" s="158"/>
      <c r="H102" s="3">
        <f>IF(ISNUMBER(SEARCH(#REF!,B109)),MAX($H$10:H94)+1,0)</f>
        <v>0</v>
      </c>
      <c r="I102" s="3" t="s">
        <v>306</v>
      </c>
      <c r="K102" s="3" t="str">
        <f>IFERROR(VLOOKUP(ROWS($K$12:K102),$H$12:$I$239,2,0),"")</f>
        <v/>
      </c>
    </row>
    <row r="103" spans="1:11" ht="16.2" thickBot="1" x14ac:dyDescent="0.35">
      <c r="A103" s="30"/>
      <c r="B103" s="16"/>
      <c r="C103" s="16"/>
      <c r="D103" s="16"/>
      <c r="E103" s="273"/>
      <c r="F103" s="158"/>
      <c r="H103" s="3">
        <f>IF(ISNUMBER(SEARCH(#REF!,B110)),MAX($H$10:H102)+1,0)</f>
        <v>0</v>
      </c>
      <c r="I103" s="3" t="s">
        <v>307</v>
      </c>
      <c r="K103" s="3" t="str">
        <f>IFERROR(VLOOKUP(ROWS($K$12:K103),$H$12:$I$239,2,0),"")</f>
        <v/>
      </c>
    </row>
    <row r="104" spans="1:11" ht="16.2" thickBot="1" x14ac:dyDescent="0.35">
      <c r="A104" s="486" t="s">
        <v>308</v>
      </c>
      <c r="B104" s="463"/>
      <c r="C104" s="463"/>
      <c r="D104" s="464"/>
      <c r="E104" s="327">
        <f>E46+E54+E91+E102</f>
        <v>36283.699999999997</v>
      </c>
      <c r="F104" s="158"/>
      <c r="H104" s="3">
        <f>IF(ISNUMBER(SEARCH(#REF!,B111)),MAX($H$10:H103)+1,0)</f>
        <v>0</v>
      </c>
      <c r="I104" s="3" t="s">
        <v>309</v>
      </c>
      <c r="K104" s="3" t="str">
        <f>IFERROR(VLOOKUP(ROWS($K$12:K104),$H$12:$I$239,2,0),"")</f>
        <v/>
      </c>
    </row>
    <row r="105" spans="1:11" ht="16.2" thickBot="1" x14ac:dyDescent="0.35">
      <c r="A105" s="30"/>
      <c r="B105" s="16"/>
      <c r="C105" s="16"/>
      <c r="D105" s="16"/>
      <c r="E105" s="273"/>
      <c r="F105" s="158"/>
    </row>
    <row r="106" spans="1:11" ht="16.2" thickBot="1" x14ac:dyDescent="0.35">
      <c r="A106" s="31"/>
      <c r="B106" s="17" t="s">
        <v>310</v>
      </c>
      <c r="C106" s="17"/>
      <c r="D106" s="17"/>
      <c r="E106" s="274"/>
      <c r="F106" s="158"/>
      <c r="H106" s="3">
        <f>IF(ISNUMBER(SEARCH(#REF!,B113)),MAX($H$10:H104)+1,0)</f>
        <v>0</v>
      </c>
      <c r="I106" s="3" t="s">
        <v>311</v>
      </c>
      <c r="K106" s="3" t="str">
        <f>IFERROR(VLOOKUP(ROWS($K$12:K106),$H$12:$I$239,2,0),"")</f>
        <v/>
      </c>
    </row>
    <row r="107" spans="1:11" ht="16.2" thickBot="1" x14ac:dyDescent="0.35">
      <c r="A107" s="32"/>
      <c r="B107" s="18"/>
      <c r="C107" s="18"/>
      <c r="D107" s="18"/>
      <c r="F107" s="158"/>
      <c r="H107" s="3">
        <f>IF(ISNUMBER(SEARCH(#REF!,B114)),MAX($H$10:H106)+1,0)</f>
        <v>0</v>
      </c>
      <c r="I107" s="3" t="s">
        <v>312</v>
      </c>
      <c r="K107" s="3" t="str">
        <f>IFERROR(VLOOKUP(ROWS($K$12:K107),$H$12:$I$239,2,0),"")</f>
        <v/>
      </c>
    </row>
    <row r="108" spans="1:11" ht="16.2" thickBot="1" x14ac:dyDescent="0.35">
      <c r="A108" s="471" t="s">
        <v>313</v>
      </c>
      <c r="B108" s="474"/>
      <c r="C108" s="475"/>
      <c r="D108" s="475"/>
      <c r="E108" s="476"/>
      <c r="F108" s="158"/>
      <c r="H108" s="3">
        <f>IF(ISNUMBER(SEARCH(#REF!,B115)),MAX($H$10:H107)+1,0)</f>
        <v>0</v>
      </c>
      <c r="I108" s="3" t="s">
        <v>314</v>
      </c>
      <c r="K108" s="3" t="str">
        <f>IFERROR(VLOOKUP(ROWS($K$12:K108),$H$12:$I$239,2,0),"")</f>
        <v/>
      </c>
    </row>
    <row r="109" spans="1:11" ht="31.2" x14ac:dyDescent="0.3">
      <c r="A109" s="23">
        <v>4110</v>
      </c>
      <c r="B109" s="9" t="s">
        <v>306</v>
      </c>
      <c r="C109" s="19"/>
      <c r="D109" s="134"/>
      <c r="E109" s="323"/>
      <c r="F109" s="158" t="s">
        <v>315</v>
      </c>
      <c r="H109" s="3">
        <f>IF(ISNUMBER(SEARCH(#REF!,B116)),MAX($H$10:H108)+1,0)</f>
        <v>0</v>
      </c>
      <c r="I109" s="3" t="s">
        <v>316</v>
      </c>
      <c r="K109" s="3" t="str">
        <f>IFERROR(VLOOKUP(ROWS($K$12:K109),$H$12:$I$239,2,0),"")</f>
        <v/>
      </c>
    </row>
    <row r="110" spans="1:11" ht="31.2" x14ac:dyDescent="0.3">
      <c r="A110" s="24">
        <v>4111</v>
      </c>
      <c r="B110" s="10" t="s">
        <v>307</v>
      </c>
      <c r="C110" s="19"/>
      <c r="D110" s="134"/>
      <c r="E110" s="318"/>
      <c r="F110" s="158" t="s">
        <v>317</v>
      </c>
    </row>
    <row r="111" spans="1:11" x14ac:dyDescent="0.3">
      <c r="A111" s="24">
        <v>4112</v>
      </c>
      <c r="B111" s="10" t="s">
        <v>309</v>
      </c>
      <c r="C111" s="19"/>
      <c r="D111" s="134"/>
      <c r="E111" s="318"/>
      <c r="F111" s="158" t="s">
        <v>318</v>
      </c>
      <c r="H111" s="3">
        <f>IF(ISNUMBER(SEARCH(#REF!,B118)),MAX($H$10:H109)+1,0)</f>
        <v>0</v>
      </c>
      <c r="I111" s="3" t="s">
        <v>319</v>
      </c>
      <c r="K111" s="3" t="str">
        <f>IFERROR(VLOOKUP(ROWS($K$12:K111),$H$12:$I$239,2,0),"")</f>
        <v/>
      </c>
    </row>
    <row r="112" spans="1:11" ht="31.2" x14ac:dyDescent="0.3">
      <c r="A112" s="24">
        <v>4113</v>
      </c>
      <c r="B112" s="49" t="s">
        <v>320</v>
      </c>
      <c r="C112" s="49"/>
      <c r="D112" s="329"/>
      <c r="E112" s="319">
        <f>E24</f>
        <v>1783.7</v>
      </c>
      <c r="F112" s="158" t="s">
        <v>321</v>
      </c>
    </row>
    <row r="113" spans="1:11" ht="31.2" x14ac:dyDescent="0.3">
      <c r="A113" s="24">
        <v>4150</v>
      </c>
      <c r="B113" s="10" t="s">
        <v>311</v>
      </c>
      <c r="C113" s="19"/>
      <c r="D113" s="134"/>
      <c r="E113" s="319">
        <f>E33</f>
        <v>0</v>
      </c>
      <c r="F113" s="158" t="s">
        <v>322</v>
      </c>
      <c r="H113" s="3">
        <f>IF(ISNUMBER(SEARCH(#REF!,B120)),MAX($H$10:H112)+1,0)</f>
        <v>0</v>
      </c>
      <c r="I113" s="3" t="s">
        <v>323</v>
      </c>
      <c r="K113" s="3" t="str">
        <f>IFERROR(VLOOKUP(ROWS($K$12:K113),$H$12:$I$239,2,0),"")</f>
        <v/>
      </c>
    </row>
    <row r="114" spans="1:11" x14ac:dyDescent="0.3">
      <c r="A114" s="24">
        <v>4155</v>
      </c>
      <c r="B114" s="10" t="s">
        <v>312</v>
      </c>
      <c r="C114" s="19"/>
      <c r="D114" s="134"/>
      <c r="E114" s="319">
        <f>E35</f>
        <v>0</v>
      </c>
      <c r="F114" s="158" t="s">
        <v>324</v>
      </c>
    </row>
    <row r="115" spans="1:11" x14ac:dyDescent="0.3">
      <c r="A115" s="24">
        <v>4170</v>
      </c>
      <c r="B115" s="10" t="s">
        <v>314</v>
      </c>
      <c r="C115" s="19"/>
      <c r="D115" s="134"/>
      <c r="E115" s="318"/>
      <c r="F115" s="158" t="s">
        <v>318</v>
      </c>
    </row>
    <row r="116" spans="1:11" x14ac:dyDescent="0.3">
      <c r="A116" s="24">
        <v>4180</v>
      </c>
      <c r="B116" s="10" t="s">
        <v>316</v>
      </c>
      <c r="C116" s="19"/>
      <c r="D116" s="134"/>
      <c r="E116" s="318"/>
      <c r="F116" s="158" t="s">
        <v>318</v>
      </c>
    </row>
    <row r="117" spans="1:11" x14ac:dyDescent="0.3">
      <c r="A117" s="24">
        <v>4181</v>
      </c>
      <c r="B117" s="10" t="s">
        <v>325</v>
      </c>
      <c r="C117" s="19"/>
      <c r="D117" s="134"/>
      <c r="E117" s="318"/>
      <c r="F117" s="158" t="s">
        <v>318</v>
      </c>
    </row>
    <row r="118" spans="1:11" ht="31.2" x14ac:dyDescent="0.3">
      <c r="A118" s="24">
        <v>4190</v>
      </c>
      <c r="B118" s="10" t="s">
        <v>319</v>
      </c>
      <c r="C118" s="19"/>
      <c r="D118" s="134"/>
      <c r="E118" s="318"/>
      <c r="F118" s="158" t="s">
        <v>318</v>
      </c>
    </row>
    <row r="119" spans="1:11" x14ac:dyDescent="0.3">
      <c r="A119" s="24">
        <v>4191</v>
      </c>
      <c r="B119" s="10" t="s">
        <v>326</v>
      </c>
      <c r="C119" s="19"/>
      <c r="D119" s="134"/>
      <c r="E119" s="318"/>
      <c r="F119" s="158" t="s">
        <v>318</v>
      </c>
      <c r="H119" s="3">
        <f>IF(ISNUMBER(SEARCH(#REF!,B126)),MAX($H$10:H113)+1,0)</f>
        <v>0</v>
      </c>
      <c r="I119" s="3" t="s">
        <v>327</v>
      </c>
      <c r="K119" s="3" t="str">
        <f>IFERROR(VLOOKUP(ROWS($K$12:K119),$H$12:$I$239,2,0),"")</f>
        <v/>
      </c>
    </row>
    <row r="120" spans="1:11" x14ac:dyDescent="0.3">
      <c r="A120" s="24">
        <v>4196</v>
      </c>
      <c r="B120" s="10" t="s">
        <v>323</v>
      </c>
      <c r="C120" s="19"/>
      <c r="D120" s="134"/>
      <c r="E120" s="319">
        <f>E45</f>
        <v>0</v>
      </c>
      <c r="F120" s="158" t="s">
        <v>328</v>
      </c>
    </row>
    <row r="121" spans="1:11" x14ac:dyDescent="0.3">
      <c r="A121" s="24">
        <v>4198</v>
      </c>
      <c r="B121" s="10" t="s">
        <v>329</v>
      </c>
      <c r="C121" s="19"/>
      <c r="D121" s="134"/>
      <c r="E121" s="318"/>
      <c r="F121" s="158" t="s">
        <v>318</v>
      </c>
    </row>
    <row r="122" spans="1:11" ht="16.2" thickBot="1" x14ac:dyDescent="0.35">
      <c r="A122" s="27">
        <v>4199</v>
      </c>
      <c r="B122" s="13" t="s">
        <v>330</v>
      </c>
      <c r="C122" s="310"/>
      <c r="D122" s="322"/>
      <c r="E122" s="324"/>
      <c r="F122" s="158" t="s">
        <v>318</v>
      </c>
      <c r="H122" s="3">
        <f>IF(ISNUMBER(SEARCH(#REF!,B129)),MAX($H$10:H119)+1,0)</f>
        <v>0</v>
      </c>
      <c r="I122" s="3" t="s">
        <v>331</v>
      </c>
      <c r="K122" s="3" t="str">
        <f>IFERROR(VLOOKUP(ROWS($K$12:K122),$H$12:$I$239,2,0),"")</f>
        <v/>
      </c>
    </row>
    <row r="123" spans="1:11" ht="16.2" thickBot="1" x14ac:dyDescent="0.35">
      <c r="A123" s="471" t="s">
        <v>332</v>
      </c>
      <c r="B123" s="463"/>
      <c r="C123" s="463"/>
      <c r="D123" s="464"/>
      <c r="E123" s="328">
        <f>SUM(E109:E122)</f>
        <v>1783.7</v>
      </c>
      <c r="F123" s="158"/>
      <c r="H123" s="3">
        <f>IF(ISNUMBER(SEARCH(#REF!,B130)),MAX($H$10:H122)+1,0)</f>
        <v>0</v>
      </c>
      <c r="I123" s="3" t="s">
        <v>333</v>
      </c>
      <c r="K123" s="3" t="str">
        <f>IFERROR(VLOOKUP(ROWS($K$12:K123),$H$12:$I$239,2,0),"")</f>
        <v/>
      </c>
    </row>
    <row r="124" spans="1:11" ht="16.2" thickBot="1" x14ac:dyDescent="0.35">
      <c r="A124" s="24"/>
      <c r="B124" s="10"/>
      <c r="C124" s="10"/>
      <c r="D124" s="10"/>
      <c r="E124" s="271"/>
      <c r="F124" s="158"/>
      <c r="H124" s="3">
        <f>IF(ISNUMBER(SEARCH(#REF!,B131)),MAX($H$10:H123)+1,0)</f>
        <v>0</v>
      </c>
      <c r="I124" s="3" t="s">
        <v>334</v>
      </c>
      <c r="K124" s="3" t="str">
        <f>IFERROR(VLOOKUP(ROWS($K$12:K124),$H$12:$I$239,2,0),"")</f>
        <v/>
      </c>
    </row>
    <row r="125" spans="1:11" ht="16.2" thickBot="1" x14ac:dyDescent="0.35">
      <c r="A125" s="471" t="s">
        <v>335</v>
      </c>
      <c r="B125" s="474"/>
      <c r="C125" s="475"/>
      <c r="D125" s="475"/>
      <c r="E125" s="476"/>
      <c r="F125" s="158"/>
      <c r="H125" s="3">
        <f>IF(ISNUMBER(SEARCH(#REF!,B132)),MAX($H$10:H124)+1,0)</f>
        <v>0</v>
      </c>
      <c r="I125" s="3" t="s">
        <v>336</v>
      </c>
      <c r="K125" s="3" t="str">
        <f>IFERROR(VLOOKUP(ROWS($K$12:K125),$H$12:$I$239,2,0),"")</f>
        <v/>
      </c>
    </row>
    <row r="126" spans="1:11" ht="78" x14ac:dyDescent="0.3">
      <c r="A126" s="23">
        <v>4310</v>
      </c>
      <c r="B126" s="9" t="s">
        <v>327</v>
      </c>
      <c r="C126" s="19"/>
      <c r="D126" s="134"/>
      <c r="E126" s="323"/>
      <c r="F126" s="158" t="s">
        <v>337</v>
      </c>
      <c r="H126" s="3">
        <f>IF(ISNUMBER(SEARCH(#REF!,B133)),MAX($H$10:H125)+1,0)</f>
        <v>0</v>
      </c>
      <c r="I126" s="3" t="s">
        <v>338</v>
      </c>
      <c r="K126" s="3" t="str">
        <f>IFERROR(VLOOKUP(ROWS($K$12:K126),$H$12:$I$239,2,0),"")</f>
        <v/>
      </c>
    </row>
    <row r="127" spans="1:11" ht="46.8" x14ac:dyDescent="0.3">
      <c r="A127" s="24">
        <v>4311</v>
      </c>
      <c r="B127" s="10" t="s">
        <v>339</v>
      </c>
      <c r="C127" s="19"/>
      <c r="D127" s="134"/>
      <c r="E127" s="319">
        <f>E14</f>
        <v>0</v>
      </c>
      <c r="F127" s="158" t="s">
        <v>340</v>
      </c>
    </row>
    <row r="128" spans="1:11" x14ac:dyDescent="0.3">
      <c r="A128" s="24">
        <v>4315</v>
      </c>
      <c r="B128" s="10" t="s">
        <v>341</v>
      </c>
      <c r="C128" s="19"/>
      <c r="D128" s="134"/>
      <c r="E128" s="318"/>
      <c r="F128" s="158" t="s">
        <v>342</v>
      </c>
      <c r="H128" s="3">
        <f>IF(ISNUMBER(SEARCH(#REF!,B135)),MAX($H$10:H126)+1,0)</f>
        <v>0</v>
      </c>
      <c r="I128" s="3" t="s">
        <v>343</v>
      </c>
      <c r="K128" s="3" t="str">
        <f>IFERROR(VLOOKUP(ROWS($K$12:K128),$H$12:$I$239,2,0),"")</f>
        <v/>
      </c>
    </row>
    <row r="129" spans="1:11" x14ac:dyDescent="0.3">
      <c r="A129" s="24">
        <v>4330</v>
      </c>
      <c r="B129" s="10" t="s">
        <v>331</v>
      </c>
      <c r="C129" s="19"/>
      <c r="D129" s="134"/>
      <c r="E129" s="318"/>
      <c r="F129" s="158" t="s">
        <v>342</v>
      </c>
      <c r="H129" s="3">
        <f>IF(ISNUMBER(SEARCH(#REF!,B136)),MAX($H$10:H128)+1,0)</f>
        <v>0</v>
      </c>
      <c r="I129" s="3" t="s">
        <v>344</v>
      </c>
      <c r="K129" s="3" t="str">
        <f>IFERROR(VLOOKUP(ROWS($K$12:K129),$H$12:$I$239,2,0),"")</f>
        <v/>
      </c>
    </row>
    <row r="130" spans="1:11" x14ac:dyDescent="0.3">
      <c r="A130" s="24">
        <v>4350</v>
      </c>
      <c r="B130" s="10" t="s">
        <v>333</v>
      </c>
      <c r="C130" s="19"/>
      <c r="D130" s="134"/>
      <c r="E130" s="318"/>
      <c r="F130" s="158" t="s">
        <v>342</v>
      </c>
      <c r="H130" s="3">
        <f>IF(ISNUMBER(SEARCH(#REF!,B137)),MAX($H$10:H129)+1,0)</f>
        <v>0</v>
      </c>
      <c r="I130" s="3" t="s">
        <v>345</v>
      </c>
      <c r="K130" s="3" t="str">
        <f>IFERROR(VLOOKUP(ROWS($K$12:K130),$H$12:$I$239,2,0),"")</f>
        <v/>
      </c>
    </row>
    <row r="131" spans="1:11" x14ac:dyDescent="0.3">
      <c r="A131" s="24">
        <v>4370</v>
      </c>
      <c r="B131" s="10" t="s">
        <v>334</v>
      </c>
      <c r="C131" s="19"/>
      <c r="D131" s="134"/>
      <c r="E131" s="318"/>
      <c r="F131" s="158" t="s">
        <v>342</v>
      </c>
      <c r="H131" s="3">
        <f>IF(ISNUMBER(SEARCH(#REF!,B138)),MAX($H$10:H130)+1,0)</f>
        <v>0</v>
      </c>
      <c r="I131" s="3" t="s">
        <v>346</v>
      </c>
      <c r="K131" s="3" t="str">
        <f>IFERROR(VLOOKUP(ROWS($K$12:K131),$H$12:$I$239,2,0),"")</f>
        <v/>
      </c>
    </row>
    <row r="132" spans="1:11" x14ac:dyDescent="0.3">
      <c r="A132" s="24">
        <v>4390</v>
      </c>
      <c r="B132" s="10" t="s">
        <v>336</v>
      </c>
      <c r="C132" s="19"/>
      <c r="D132" s="134"/>
      <c r="E132" s="318"/>
      <c r="F132" s="158" t="s">
        <v>342</v>
      </c>
      <c r="H132" s="3">
        <f>IF(ISNUMBER(SEARCH(#REF!,B139)),MAX($H$10:H131)+1,0)</f>
        <v>0</v>
      </c>
      <c r="I132" s="3" t="s">
        <v>347</v>
      </c>
      <c r="K132" s="3" t="str">
        <f>IFERROR(VLOOKUP(ROWS($K$12:K132),$H$12:$I$239,2,0),"")</f>
        <v/>
      </c>
    </row>
    <row r="133" spans="1:11" x14ac:dyDescent="0.3">
      <c r="A133" s="24">
        <v>4410</v>
      </c>
      <c r="B133" s="10" t="s">
        <v>348</v>
      </c>
      <c r="C133" s="19"/>
      <c r="D133" s="134"/>
      <c r="E133" s="319">
        <f>E32</f>
        <v>0</v>
      </c>
      <c r="F133" s="158" t="s">
        <v>349</v>
      </c>
      <c r="H133" s="3">
        <f>IF(ISNUMBER(SEARCH(#REF!,B140)),MAX($H$10:H132)+1,0)</f>
        <v>0</v>
      </c>
      <c r="I133" s="3" t="s">
        <v>350</v>
      </c>
      <c r="K133" s="3" t="str">
        <f>IFERROR(VLOOKUP(ROWS($K$12:K133),$H$12:$I$239,2,0),"")</f>
        <v/>
      </c>
    </row>
    <row r="134" spans="1:11" ht="31.2" x14ac:dyDescent="0.3">
      <c r="A134" s="24">
        <v>4420</v>
      </c>
      <c r="B134" s="10" t="s">
        <v>351</v>
      </c>
      <c r="C134" s="19"/>
      <c r="D134" s="134"/>
      <c r="E134" s="318"/>
      <c r="F134" s="158" t="s">
        <v>352</v>
      </c>
      <c r="H134" s="3">
        <f>IF(ISNUMBER(SEARCH(#REF!,B141)),MAX($H$10:H133)+1,0)</f>
        <v>0</v>
      </c>
      <c r="I134" s="3" t="s">
        <v>353</v>
      </c>
      <c r="K134" s="3" t="str">
        <f>IFERROR(VLOOKUP(ROWS($K$12:K134),$H$12:$I$239,2,0),"")</f>
        <v/>
      </c>
    </row>
    <row r="135" spans="1:11" ht="31.2" x14ac:dyDescent="0.3">
      <c r="A135" s="24">
        <v>4430</v>
      </c>
      <c r="B135" s="10" t="s">
        <v>343</v>
      </c>
      <c r="C135" s="19"/>
      <c r="D135" s="134"/>
      <c r="E135" s="318"/>
      <c r="F135" s="158" t="s">
        <v>342</v>
      </c>
      <c r="H135" s="3">
        <f>IF(ISNUMBER(SEARCH(#REF!,B142)),MAX($H$10:H134)+1,0)</f>
        <v>0</v>
      </c>
      <c r="I135" s="3" t="s">
        <v>354</v>
      </c>
      <c r="K135" s="3" t="str">
        <f>IFERROR(VLOOKUP(ROWS($K$12:K135),$H$12:$I$239,2,0),"")</f>
        <v/>
      </c>
    </row>
    <row r="136" spans="1:11" x14ac:dyDescent="0.3">
      <c r="A136" s="24">
        <v>4450</v>
      </c>
      <c r="B136" s="10" t="s">
        <v>344</v>
      </c>
      <c r="C136" s="19"/>
      <c r="D136" s="134"/>
      <c r="E136" s="318"/>
      <c r="F136" s="158" t="s">
        <v>342</v>
      </c>
      <c r="H136" s="3">
        <f>IF(ISNUMBER(SEARCH(#REF!,B143)),MAX($H$10:H135)+1,0)</f>
        <v>0</v>
      </c>
      <c r="I136" s="3" t="s">
        <v>355</v>
      </c>
      <c r="K136" s="3" t="str">
        <f>IFERROR(VLOOKUP(ROWS($K$12:K136),$H$12:$I$239,2,0),"")</f>
        <v/>
      </c>
    </row>
    <row r="137" spans="1:11" x14ac:dyDescent="0.3">
      <c r="A137" s="24">
        <v>4470</v>
      </c>
      <c r="B137" s="10" t="s">
        <v>345</v>
      </c>
      <c r="C137" s="19"/>
      <c r="D137" s="134"/>
      <c r="E137" s="318"/>
      <c r="F137" s="158" t="s">
        <v>342</v>
      </c>
      <c r="H137" s="3">
        <f>IF(ISNUMBER(SEARCH(#REF!,B144)),MAX($H$10:H136)+1,0)</f>
        <v>0</v>
      </c>
      <c r="I137" s="3" t="s">
        <v>356</v>
      </c>
      <c r="K137" s="3" t="str">
        <f>IFERROR(VLOOKUP(ROWS($K$12:K137),$H$12:$I$239,2,0),"")</f>
        <v/>
      </c>
    </row>
    <row r="138" spans="1:11" ht="31.2" x14ac:dyDescent="0.3">
      <c r="A138" s="24">
        <v>4490</v>
      </c>
      <c r="B138" s="10" t="s">
        <v>346</v>
      </c>
      <c r="C138" s="19"/>
      <c r="D138" s="134"/>
      <c r="E138" s="318"/>
      <c r="F138" s="158" t="s">
        <v>357</v>
      </c>
    </row>
    <row r="139" spans="1:11" x14ac:dyDescent="0.3">
      <c r="A139" s="24">
        <v>4550</v>
      </c>
      <c r="B139" s="10" t="s">
        <v>347</v>
      </c>
      <c r="C139" s="19"/>
      <c r="D139" s="134"/>
      <c r="E139" s="319">
        <f>E30</f>
        <v>0</v>
      </c>
      <c r="F139" s="158" t="s">
        <v>358</v>
      </c>
      <c r="H139" s="3">
        <f>IF(ISNUMBER(SEARCH(#REF!,B146)),MAX($H$10:H137)+1,0)</f>
        <v>0</v>
      </c>
      <c r="I139" s="3" t="s">
        <v>359</v>
      </c>
      <c r="K139" s="3" t="str">
        <f>IFERROR(VLOOKUP(ROWS($K$12:K139),$H$12:$I$262,2,0),"")</f>
        <v/>
      </c>
    </row>
    <row r="140" spans="1:11" x14ac:dyDescent="0.3">
      <c r="A140" s="24">
        <v>4570</v>
      </c>
      <c r="B140" s="10" t="s">
        <v>350</v>
      </c>
      <c r="C140" s="19"/>
      <c r="D140" s="134"/>
      <c r="E140" s="318"/>
      <c r="F140" s="158" t="s">
        <v>342</v>
      </c>
    </row>
    <row r="141" spans="1:11" ht="31.2" x14ac:dyDescent="0.3">
      <c r="A141" s="24">
        <v>4590</v>
      </c>
      <c r="B141" s="10" t="s">
        <v>353</v>
      </c>
      <c r="C141" s="19"/>
      <c r="D141" s="134"/>
      <c r="E141" s="319">
        <f>E58+E29</f>
        <v>0</v>
      </c>
      <c r="F141" s="158" t="s">
        <v>360</v>
      </c>
      <c r="H141" s="3">
        <f>IF(ISNUMBER(SEARCH(#REF!,B148)),MAX($H$10:H139)+1,0)</f>
        <v>0</v>
      </c>
      <c r="I141" s="3" t="s">
        <v>361</v>
      </c>
      <c r="K141" s="3" t="str">
        <f>IFERROR(VLOOKUP(ROWS($K$12:K141),$H$12:$I$239,2,0),"")</f>
        <v/>
      </c>
    </row>
    <row r="142" spans="1:11" ht="46.8" x14ac:dyDescent="0.3">
      <c r="A142" s="24">
        <v>4610</v>
      </c>
      <c r="B142" s="10" t="s">
        <v>354</v>
      </c>
      <c r="C142" s="19"/>
      <c r="D142" s="134"/>
      <c r="E142" s="318"/>
      <c r="F142" s="158" t="s">
        <v>362</v>
      </c>
      <c r="H142" s="3">
        <f>IF(ISNUMBER(SEARCH(#REF!,B149)),MAX($H$10:H141)+1,0)</f>
        <v>0</v>
      </c>
      <c r="I142" s="3" t="s">
        <v>363</v>
      </c>
      <c r="K142" s="3" t="str">
        <f>IFERROR(VLOOKUP(ROWS($K$12:K142),$H$12:$I$239,2,0),"")</f>
        <v/>
      </c>
    </row>
    <row r="143" spans="1:11" ht="31.2" x14ac:dyDescent="0.3">
      <c r="A143" s="24">
        <v>4620</v>
      </c>
      <c r="B143" s="10" t="s">
        <v>355</v>
      </c>
      <c r="C143" s="19"/>
      <c r="D143" s="134"/>
      <c r="E143" s="318"/>
      <c r="F143" s="158" t="s">
        <v>342</v>
      </c>
      <c r="H143" s="3">
        <f>IF(ISNUMBER(SEARCH(#REF!,B150)),MAX($H$10:H142)+1,0)</f>
        <v>0</v>
      </c>
      <c r="I143" s="3" t="s">
        <v>364</v>
      </c>
      <c r="K143" s="3" t="str">
        <f>IFERROR(VLOOKUP(ROWS($K$12:K143),$H$12:$I$239,2,0),"")</f>
        <v/>
      </c>
    </row>
    <row r="144" spans="1:11" x14ac:dyDescent="0.3">
      <c r="A144" s="24">
        <v>4630</v>
      </c>
      <c r="B144" s="10" t="s">
        <v>356</v>
      </c>
      <c r="C144" s="19"/>
      <c r="D144" s="134"/>
      <c r="E144" s="318"/>
      <c r="F144" s="158" t="s">
        <v>342</v>
      </c>
      <c r="H144" s="3">
        <f>IF(ISNUMBER(SEARCH(#REF!,B151)),MAX($H$10:H143)+1,0)</f>
        <v>0</v>
      </c>
      <c r="I144" s="3" t="s">
        <v>365</v>
      </c>
      <c r="K144" s="3" t="str">
        <f>IFERROR(VLOOKUP(ROWS($K$12:K144),$H$12:$I$239,2,0),"")</f>
        <v/>
      </c>
    </row>
    <row r="145" spans="1:11" x14ac:dyDescent="0.3">
      <c r="A145" s="24">
        <v>4635</v>
      </c>
      <c r="B145" s="10" t="s">
        <v>366</v>
      </c>
      <c r="C145" s="19"/>
      <c r="D145" s="134"/>
      <c r="E145" s="318"/>
      <c r="F145" s="158" t="s">
        <v>342</v>
      </c>
      <c r="H145" s="3">
        <f>IF(ISNUMBER(SEARCH(#REF!,B152)),MAX($H$10:H144)+1,0)</f>
        <v>0</v>
      </c>
      <c r="I145" s="3" t="s">
        <v>367</v>
      </c>
      <c r="K145" s="3" t="str">
        <f>IFERROR(VLOOKUP(ROWS($K$12:K145),$H$12:$I$239,2,0),"")</f>
        <v/>
      </c>
    </row>
    <row r="146" spans="1:11" x14ac:dyDescent="0.3">
      <c r="A146" s="24">
        <v>4640</v>
      </c>
      <c r="B146" s="10" t="s">
        <v>368</v>
      </c>
      <c r="C146" s="19"/>
      <c r="D146" s="134"/>
      <c r="E146" s="318"/>
      <c r="F146" s="158" t="s">
        <v>342</v>
      </c>
      <c r="H146" s="3">
        <f>IF(ISNUMBER(SEARCH(#REF!,B153)),MAX($H$10:H145)+1,0)</f>
        <v>0</v>
      </c>
      <c r="I146" s="3" t="s">
        <v>369</v>
      </c>
      <c r="K146" s="3" t="str">
        <f>IFERROR(VLOOKUP(ROWS($K$12:K146),$H$12:$I$239,2,0),"")</f>
        <v/>
      </c>
    </row>
    <row r="147" spans="1:11" ht="31.2" x14ac:dyDescent="0.3">
      <c r="A147" s="24">
        <v>4641</v>
      </c>
      <c r="B147" s="10" t="s">
        <v>370</v>
      </c>
      <c r="C147" s="19"/>
      <c r="D147" s="134"/>
      <c r="E147" s="319">
        <f>E25</f>
        <v>0</v>
      </c>
      <c r="F147" s="158" t="s">
        <v>371</v>
      </c>
      <c r="H147" s="3">
        <f>IF(ISNUMBER(SEARCH(#REF!,B154)),MAX($H$10:H146)+1,0)</f>
        <v>0</v>
      </c>
      <c r="I147" s="3" t="s">
        <v>372</v>
      </c>
      <c r="K147" s="3" t="str">
        <f>IFERROR(VLOOKUP(ROWS($K$12:K147),$H$12:$I$239,2,0),"")</f>
        <v/>
      </c>
    </row>
    <row r="148" spans="1:11" x14ac:dyDescent="0.3">
      <c r="A148" s="24">
        <v>4650</v>
      </c>
      <c r="B148" s="10" t="s">
        <v>361</v>
      </c>
      <c r="C148" s="19"/>
      <c r="D148" s="134"/>
      <c r="E148" s="318"/>
      <c r="F148" s="158" t="s">
        <v>342</v>
      </c>
    </row>
    <row r="149" spans="1:11" ht="31.2" x14ac:dyDescent="0.3">
      <c r="A149" s="24">
        <v>4670</v>
      </c>
      <c r="B149" s="10" t="s">
        <v>363</v>
      </c>
      <c r="C149" s="19"/>
      <c r="D149" s="134"/>
      <c r="E149" s="318"/>
      <c r="F149" s="158" t="s">
        <v>373</v>
      </c>
      <c r="H149" s="3">
        <f>IF(ISNUMBER(SEARCH(#REF!,B156)),MAX($H$10:H147)+1,0)</f>
        <v>0</v>
      </c>
      <c r="I149" s="3" t="s">
        <v>374</v>
      </c>
      <c r="K149" s="3" t="str">
        <f>IFERROR(VLOOKUP(ROWS($K$12:K149),$H$12:$I$239,2,0),"")</f>
        <v/>
      </c>
    </row>
    <row r="150" spans="1:11" ht="31.2" x14ac:dyDescent="0.3">
      <c r="A150" s="24">
        <v>4671</v>
      </c>
      <c r="B150" s="10" t="s">
        <v>375</v>
      </c>
      <c r="C150" s="19"/>
      <c r="D150" s="134"/>
      <c r="E150" s="318"/>
      <c r="F150" s="158" t="s">
        <v>376</v>
      </c>
      <c r="H150" s="3">
        <f>IF(ISNUMBER(SEARCH(#REF!,B157)),MAX($H$10:H149)+1,0)</f>
        <v>0</v>
      </c>
      <c r="I150" s="3" t="s">
        <v>377</v>
      </c>
      <c r="K150" s="3" t="str">
        <f>IFERROR(VLOOKUP(ROWS($K$12:K150),$H$12:$I$239,2,0),"")</f>
        <v/>
      </c>
    </row>
    <row r="151" spans="1:11" ht="31.2" x14ac:dyDescent="0.3">
      <c r="A151" s="24">
        <v>4690</v>
      </c>
      <c r="B151" s="10" t="s">
        <v>378</v>
      </c>
      <c r="C151" s="19"/>
      <c r="D151" s="134"/>
      <c r="E151" s="318"/>
      <c r="F151" s="158" t="s">
        <v>379</v>
      </c>
      <c r="H151" s="3">
        <f>IF(ISNUMBER(SEARCH(#REF!,B158)),MAX($H$10:H150)+1,0)</f>
        <v>0</v>
      </c>
      <c r="I151" s="3" t="s">
        <v>380</v>
      </c>
      <c r="K151" s="3" t="str">
        <f>IFERROR(VLOOKUP(ROWS($K$12:K151),$H$12:$I$239,2,0),"")</f>
        <v/>
      </c>
    </row>
    <row r="152" spans="1:11" x14ac:dyDescent="0.3">
      <c r="A152" s="24">
        <v>4710</v>
      </c>
      <c r="B152" s="10" t="s">
        <v>367</v>
      </c>
      <c r="C152" s="19"/>
      <c r="D152" s="134"/>
      <c r="E152" s="318"/>
      <c r="F152" s="158" t="s">
        <v>342</v>
      </c>
      <c r="H152" s="3">
        <f>IF(ISNUMBER(SEARCH(#REF!,B159)),MAX($H$10:H151)+1,0)</f>
        <v>0</v>
      </c>
      <c r="I152" s="3" t="s">
        <v>381</v>
      </c>
      <c r="K152" s="3" t="str">
        <f>IFERROR(VLOOKUP(ROWS($K$12:K152),$H$12:$I$239,2,0),"")</f>
        <v/>
      </c>
    </row>
    <row r="153" spans="1:11" x14ac:dyDescent="0.3">
      <c r="A153" s="24">
        <v>4720</v>
      </c>
      <c r="B153" s="10" t="s">
        <v>369</v>
      </c>
      <c r="C153" s="19"/>
      <c r="D153" s="134"/>
      <c r="E153" s="318"/>
      <c r="F153" s="158" t="s">
        <v>342</v>
      </c>
      <c r="H153" s="3">
        <f>IF(ISNUMBER(SEARCH(#REF!,B160)),MAX($H$10:H152)+1,0)</f>
        <v>0</v>
      </c>
      <c r="I153" s="3" t="s">
        <v>382</v>
      </c>
      <c r="K153" s="3" t="str">
        <f>IFERROR(VLOOKUP(ROWS($K$12:K153),$H$12:$I$239,2,0),"")</f>
        <v/>
      </c>
    </row>
    <row r="154" spans="1:11" ht="14.25" customHeight="1" x14ac:dyDescent="0.3">
      <c r="A154" s="24">
        <v>4730</v>
      </c>
      <c r="B154" s="10" t="s">
        <v>372</v>
      </c>
      <c r="C154" s="19"/>
      <c r="D154" s="134"/>
      <c r="E154" s="319">
        <f>E21</f>
        <v>0</v>
      </c>
      <c r="F154" s="158" t="s">
        <v>383</v>
      </c>
      <c r="H154" s="3">
        <f>IF(ISNUMBER(SEARCH(#REF!,B161)),MAX($H$10:H153)+1,0)</f>
        <v>0</v>
      </c>
      <c r="I154" s="3" t="s">
        <v>384</v>
      </c>
      <c r="K154" s="3" t="str">
        <f>IFERROR(VLOOKUP(ROWS($K$12:K154),$H$12:$I$239,2,0),"")</f>
        <v/>
      </c>
    </row>
    <row r="155" spans="1:11" ht="14.25" customHeight="1" x14ac:dyDescent="0.3">
      <c r="A155" s="24">
        <v>4731</v>
      </c>
      <c r="B155" s="49" t="s">
        <v>385</v>
      </c>
      <c r="C155" s="49"/>
      <c r="D155" s="329"/>
      <c r="E155" s="319">
        <f>E22</f>
        <v>0</v>
      </c>
      <c r="F155" s="158" t="s">
        <v>386</v>
      </c>
      <c r="H155" s="3">
        <f>IF(ISNUMBER(SEARCH(#REF!,B162)),MAX($H$10:H154)+1,0)</f>
        <v>0</v>
      </c>
      <c r="I155" s="3" t="s">
        <v>387</v>
      </c>
      <c r="K155" s="3" t="str">
        <f>IFERROR(VLOOKUP(ROWS($K$12:K155),$H$12:$I$239,2,0),"")</f>
        <v/>
      </c>
    </row>
    <row r="156" spans="1:11" ht="14.25" customHeight="1" x14ac:dyDescent="0.3">
      <c r="A156" s="24">
        <v>4740</v>
      </c>
      <c r="B156" s="10" t="s">
        <v>374</v>
      </c>
      <c r="C156" s="19"/>
      <c r="D156" s="134"/>
      <c r="E156" s="318"/>
      <c r="F156" s="158" t="s">
        <v>342</v>
      </c>
      <c r="H156" s="3">
        <f>IF(ISNUMBER(SEARCH(#REF!,B163)),MAX($H$10:H155)+1,0)</f>
        <v>0</v>
      </c>
      <c r="I156" s="3" t="s">
        <v>388</v>
      </c>
      <c r="K156" s="3" t="str">
        <f>IFERROR(VLOOKUP(ROWS($K$12:K156),$H$12:$I$239,2,0),"")</f>
        <v/>
      </c>
    </row>
    <row r="157" spans="1:11" ht="31.2" x14ac:dyDescent="0.3">
      <c r="A157" s="24">
        <v>4741</v>
      </c>
      <c r="B157" s="10" t="s">
        <v>389</v>
      </c>
      <c r="C157" s="19"/>
      <c r="D157" s="134"/>
      <c r="E157" s="319">
        <f>E60</f>
        <v>0</v>
      </c>
      <c r="F157" s="158" t="s">
        <v>390</v>
      </c>
      <c r="H157" s="3">
        <f>IF(ISNUMBER(SEARCH(#REF!,B164)),MAX($H$10:H156)+1,0)</f>
        <v>0</v>
      </c>
      <c r="I157" s="3" t="s">
        <v>391</v>
      </c>
      <c r="K157" s="3" t="str">
        <f>IFERROR(VLOOKUP(ROWS($K$12:K157),$H$12:$I$239,2,0),"")</f>
        <v/>
      </c>
    </row>
    <row r="158" spans="1:11" x14ac:dyDescent="0.3">
      <c r="A158" s="24">
        <v>4750</v>
      </c>
      <c r="B158" s="10" t="s">
        <v>380</v>
      </c>
      <c r="C158" s="19"/>
      <c r="D158" s="134"/>
      <c r="E158" s="319">
        <f>E74</f>
        <v>0</v>
      </c>
      <c r="F158" s="158" t="s">
        <v>392</v>
      </c>
    </row>
    <row r="159" spans="1:11" x14ac:dyDescent="0.3">
      <c r="A159" s="24">
        <v>4760</v>
      </c>
      <c r="B159" s="10" t="s">
        <v>381</v>
      </c>
      <c r="C159" s="19"/>
      <c r="D159" s="134"/>
      <c r="E159" s="318"/>
      <c r="F159" s="158" t="s">
        <v>342</v>
      </c>
    </row>
    <row r="160" spans="1:11" x14ac:dyDescent="0.3">
      <c r="A160" s="24">
        <v>4770</v>
      </c>
      <c r="B160" s="10" t="s">
        <v>382</v>
      </c>
      <c r="C160" s="19"/>
      <c r="D160" s="134"/>
      <c r="E160" s="318"/>
      <c r="F160" s="158" t="s">
        <v>342</v>
      </c>
      <c r="H160" s="3">
        <f>IF(ISNUMBER(SEARCH(#REF!,B167)),MAX($H$10:H157)+1,0)</f>
        <v>0</v>
      </c>
      <c r="I160" s="3" t="s">
        <v>393</v>
      </c>
      <c r="K160" s="3" t="str">
        <f>IFERROR(VLOOKUP(ROWS($K$12:K160),$H$12:$I$239,2,0),"")</f>
        <v/>
      </c>
    </row>
    <row r="161" spans="1:11" x14ac:dyDescent="0.3">
      <c r="A161" s="24">
        <v>4780</v>
      </c>
      <c r="B161" s="10" t="s">
        <v>384</v>
      </c>
      <c r="C161" s="19"/>
      <c r="D161" s="134"/>
      <c r="E161" s="318"/>
      <c r="F161" s="158" t="s">
        <v>342</v>
      </c>
      <c r="H161" s="3">
        <f>IF(ISNUMBER(SEARCH(#REF!,B168)),MAX($H$10:H160)+1,0)</f>
        <v>0</v>
      </c>
      <c r="I161" s="3" t="s">
        <v>394</v>
      </c>
      <c r="K161" s="3" t="str">
        <f>IFERROR(VLOOKUP(ROWS($K$12:K161),$H$12:$I$239,2,0),"")</f>
        <v/>
      </c>
    </row>
    <row r="162" spans="1:11" x14ac:dyDescent="0.3">
      <c r="A162" s="24">
        <v>4810</v>
      </c>
      <c r="B162" s="10" t="s">
        <v>387</v>
      </c>
      <c r="C162" s="19"/>
      <c r="D162" s="134"/>
      <c r="E162" s="318"/>
      <c r="F162" s="158" t="s">
        <v>342</v>
      </c>
      <c r="H162" s="3">
        <f>IF(ISNUMBER(SEARCH(#REF!,B169)),MAX($H$10:H161)+1,0)</f>
        <v>0</v>
      </c>
      <c r="I162" s="3" t="s">
        <v>395</v>
      </c>
      <c r="K162" s="3" t="str">
        <f>IFERROR(VLOOKUP(ROWS($K$12:K162),$H$12:$I$239,2,0),"")</f>
        <v/>
      </c>
    </row>
    <row r="163" spans="1:11" x14ac:dyDescent="0.3">
      <c r="A163" s="24">
        <v>4815</v>
      </c>
      <c r="B163" s="10" t="s">
        <v>388</v>
      </c>
      <c r="C163" s="19"/>
      <c r="D163" s="134"/>
      <c r="E163" s="319">
        <f>E36</f>
        <v>0</v>
      </c>
      <c r="F163" s="158" t="s">
        <v>396</v>
      </c>
      <c r="H163" s="3">
        <f>IF(ISNUMBER(SEARCH(#REF!,B170)),MAX($H$10:H162)+1,0)</f>
        <v>0</v>
      </c>
      <c r="I163" s="3" t="s">
        <v>397</v>
      </c>
      <c r="K163" s="3" t="str">
        <f>IFERROR(VLOOKUP(ROWS($K$12:K163),$H$12:$I$239,2,0),"")</f>
        <v/>
      </c>
    </row>
    <row r="164" spans="1:11" x14ac:dyDescent="0.3">
      <c r="A164" s="24">
        <v>4850</v>
      </c>
      <c r="B164" s="10" t="s">
        <v>391</v>
      </c>
      <c r="C164" s="19"/>
      <c r="D164" s="134"/>
      <c r="E164" s="318"/>
      <c r="F164" s="158" t="s">
        <v>342</v>
      </c>
      <c r="H164" s="3">
        <f>IF(ISNUMBER(SEARCH(#REF!,B171)),MAX($H$10:H163)+1,0)</f>
        <v>0</v>
      </c>
      <c r="I164" s="3" t="s">
        <v>398</v>
      </c>
      <c r="K164" s="3" t="str">
        <f>IFERROR(VLOOKUP(ROWS($K$12:K164),$H$12:$I$239,2,0),"")</f>
        <v/>
      </c>
    </row>
    <row r="165" spans="1:11" x14ac:dyDescent="0.3">
      <c r="A165" s="24">
        <v>4908</v>
      </c>
      <c r="B165" s="10" t="s">
        <v>399</v>
      </c>
      <c r="C165" s="19"/>
      <c r="D165" s="134"/>
      <c r="E165" s="318"/>
      <c r="F165" s="158" t="s">
        <v>342</v>
      </c>
    </row>
    <row r="166" spans="1:11" x14ac:dyDescent="0.3">
      <c r="A166" s="24">
        <v>4909</v>
      </c>
      <c r="B166" s="10" t="s">
        <v>400</v>
      </c>
      <c r="C166" s="19"/>
      <c r="D166" s="134"/>
      <c r="E166" s="318"/>
      <c r="F166" s="158" t="s">
        <v>342</v>
      </c>
      <c r="H166" s="3">
        <f>IF(ISNUMBER(SEARCH(#REF!,B173)),MAX($H$10:H164)+1,0)</f>
        <v>0</v>
      </c>
      <c r="I166" s="3" t="s">
        <v>401</v>
      </c>
      <c r="K166" s="3" t="str">
        <f>IFERROR(VLOOKUP(ROWS($K$12:K166),$H$12:$I$239,2,0),"")</f>
        <v/>
      </c>
    </row>
    <row r="167" spans="1:11" x14ac:dyDescent="0.3">
      <c r="A167" s="24">
        <v>4910</v>
      </c>
      <c r="B167" s="10" t="s">
        <v>393</v>
      </c>
      <c r="C167" s="19"/>
      <c r="D167" s="134"/>
      <c r="E167" s="318"/>
      <c r="F167" s="158" t="s">
        <v>342</v>
      </c>
      <c r="H167" s="3">
        <f>IF(ISNUMBER(SEARCH(#REF!,B174)),MAX($H$10:H166)+1,0)</f>
        <v>0</v>
      </c>
      <c r="I167" s="3" t="s">
        <v>402</v>
      </c>
      <c r="K167" s="3" t="str">
        <f>IFERROR(VLOOKUP(ROWS($K$12:K167),$H$12:$I$239,2,0),"")</f>
        <v/>
      </c>
    </row>
    <row r="168" spans="1:11" ht="31.2" x14ac:dyDescent="0.3">
      <c r="A168" s="24">
        <v>4911</v>
      </c>
      <c r="B168" s="10" t="s">
        <v>394</v>
      </c>
      <c r="C168" s="19"/>
      <c r="D168" s="134"/>
      <c r="E168" s="319">
        <f>E49</f>
        <v>0</v>
      </c>
      <c r="F168" s="158" t="s">
        <v>403</v>
      </c>
      <c r="H168" s="3">
        <f>IF(ISNUMBER(SEARCH(#REF!,B175)),MAX($H$10:H167)+1,0)</f>
        <v>0</v>
      </c>
      <c r="I168" s="3" t="s">
        <v>404</v>
      </c>
      <c r="K168" s="3" t="str">
        <f>IFERROR(VLOOKUP(ROWS($K$12:K168),$H$12:$I$239,2,0),"")</f>
        <v/>
      </c>
    </row>
    <row r="169" spans="1:11" x14ac:dyDescent="0.3">
      <c r="A169" s="24">
        <v>4912</v>
      </c>
      <c r="B169" s="10" t="s">
        <v>405</v>
      </c>
      <c r="C169" s="19"/>
      <c r="D169" s="134"/>
      <c r="E169" s="319">
        <f>E50</f>
        <v>0</v>
      </c>
      <c r="F169" s="158" t="s">
        <v>406</v>
      </c>
      <c r="H169" s="3">
        <f>IF(ISNUMBER(SEARCH(#REF!,B176)),MAX($H$10:H168)+1,0)</f>
        <v>0</v>
      </c>
      <c r="I169" s="3" t="s">
        <v>407</v>
      </c>
      <c r="K169" s="3" t="str">
        <f>IFERROR(VLOOKUP(ROWS($K$12:K169),$H$12:$I$239,2,0),"")</f>
        <v/>
      </c>
    </row>
    <row r="170" spans="1:11" x14ac:dyDescent="0.3">
      <c r="A170" s="24">
        <v>4913</v>
      </c>
      <c r="B170" s="10" t="s">
        <v>397</v>
      </c>
      <c r="C170" s="19"/>
      <c r="D170" s="134"/>
      <c r="E170" s="319">
        <f>E51</f>
        <v>0</v>
      </c>
      <c r="F170" s="158" t="s">
        <v>408</v>
      </c>
      <c r="H170" s="3">
        <f>IF(ISNUMBER(SEARCH(#REF!,B177)),MAX($H$10:H169)+1,0)</f>
        <v>0</v>
      </c>
      <c r="I170" s="3" t="s">
        <v>409</v>
      </c>
      <c r="K170" s="3" t="str">
        <f>IFERROR(VLOOKUP(ROWS($K$12:K170),$H$12:$I$239,2,0),"")</f>
        <v/>
      </c>
    </row>
    <row r="171" spans="1:11" ht="31.2" x14ac:dyDescent="0.3">
      <c r="A171" s="24">
        <v>4914</v>
      </c>
      <c r="B171" s="10" t="s">
        <v>410</v>
      </c>
      <c r="C171" s="19"/>
      <c r="D171" s="134"/>
      <c r="E171" s="318"/>
      <c r="F171" s="158" t="s">
        <v>342</v>
      </c>
      <c r="H171" s="3">
        <f>IF(ISNUMBER(SEARCH(#REF!,B178)),MAX($H$10:H170)+1,0)</f>
        <v>0</v>
      </c>
      <c r="I171" s="3" t="s">
        <v>411</v>
      </c>
      <c r="K171" s="3" t="str">
        <f>IFERROR(VLOOKUP(ROWS($K$12:K171),$H$12:$I$239,2,0),"")</f>
        <v/>
      </c>
    </row>
    <row r="172" spans="1:11" x14ac:dyDescent="0.3">
      <c r="A172" s="24">
        <v>4915</v>
      </c>
      <c r="B172" s="10" t="s">
        <v>412</v>
      </c>
      <c r="C172" s="19"/>
      <c r="D172" s="134"/>
      <c r="E172" s="318"/>
      <c r="F172" s="158" t="s">
        <v>342</v>
      </c>
      <c r="H172" s="3">
        <f>IF(ISNUMBER(SEARCH(#REF!,B179)),MAX($H$10:H171)+1,0)</f>
        <v>0</v>
      </c>
      <c r="I172" s="3" t="s">
        <v>413</v>
      </c>
      <c r="K172" s="3" t="str">
        <f>IFERROR(VLOOKUP(ROWS($K$12:K172),$H$12:$I$239,2,0),"")</f>
        <v/>
      </c>
    </row>
    <row r="173" spans="1:11" x14ac:dyDescent="0.3">
      <c r="A173" s="24">
        <v>4916</v>
      </c>
      <c r="B173" s="10" t="s">
        <v>401</v>
      </c>
      <c r="C173" s="19"/>
      <c r="D173" s="134"/>
      <c r="E173" s="318"/>
      <c r="F173" s="158" t="s">
        <v>342</v>
      </c>
      <c r="H173" s="3">
        <f>IF(ISNUMBER(SEARCH(#REF!,B180)),MAX($H$10:H172)+1,0)</f>
        <v>0</v>
      </c>
      <c r="I173" s="3" t="s">
        <v>414</v>
      </c>
      <c r="K173" s="3" t="str">
        <f>IFERROR(VLOOKUP(ROWS($K$12:K173),$H$12:$I$239,2,0),"")</f>
        <v/>
      </c>
    </row>
    <row r="174" spans="1:11" x14ac:dyDescent="0.3">
      <c r="A174" s="24">
        <v>4917</v>
      </c>
      <c r="B174" s="10" t="s">
        <v>402</v>
      </c>
      <c r="C174" s="19"/>
      <c r="D174" s="134"/>
      <c r="E174" s="319">
        <f>E43</f>
        <v>0</v>
      </c>
      <c r="F174" s="158" t="s">
        <v>415</v>
      </c>
      <c r="H174" s="3">
        <f>IF(ISNUMBER(SEARCH(#REF!,B181)),MAX($H$10:H173)+1,0)</f>
        <v>0</v>
      </c>
      <c r="I174" s="3" t="s">
        <v>416</v>
      </c>
      <c r="K174" s="3" t="str">
        <f>IFERROR(VLOOKUP(ROWS($K$12:K174),$H$12:$I$239,2,0),"")</f>
        <v/>
      </c>
    </row>
    <row r="175" spans="1:11" ht="31.2" x14ac:dyDescent="0.3">
      <c r="A175" s="24">
        <v>4918</v>
      </c>
      <c r="B175" s="10" t="s">
        <v>404</v>
      </c>
      <c r="C175" s="19"/>
      <c r="D175" s="134"/>
      <c r="E175" s="319">
        <f>E99</f>
        <v>0</v>
      </c>
      <c r="F175" s="158" t="s">
        <v>417</v>
      </c>
      <c r="H175" s="3">
        <f>IF(ISNUMBER(SEARCH(#REF!,B182)),MAX($H$10:H174)+1,0)</f>
        <v>0</v>
      </c>
      <c r="I175" s="3" t="s">
        <v>418</v>
      </c>
      <c r="K175" s="3" t="str">
        <f>IFERROR(VLOOKUP(ROWS($K$12:K175),$H$12:$I$239,2,0),"")</f>
        <v/>
      </c>
    </row>
    <row r="176" spans="1:11" ht="31.2" x14ac:dyDescent="0.3">
      <c r="A176" s="24">
        <v>4919</v>
      </c>
      <c r="B176" s="10" t="s">
        <v>407</v>
      </c>
      <c r="C176" s="19"/>
      <c r="D176" s="134"/>
      <c r="E176" s="319">
        <f>E20</f>
        <v>0</v>
      </c>
      <c r="F176" s="158" t="s">
        <v>419</v>
      </c>
    </row>
    <row r="177" spans="1:11" ht="31.2" x14ac:dyDescent="0.3">
      <c r="A177" s="24">
        <v>4920</v>
      </c>
      <c r="B177" s="10" t="s">
        <v>420</v>
      </c>
      <c r="C177" s="19"/>
      <c r="D177" s="134"/>
      <c r="E177" s="318"/>
      <c r="F177" s="158" t="s">
        <v>421</v>
      </c>
    </row>
    <row r="178" spans="1:11" ht="31.2" x14ac:dyDescent="0.3">
      <c r="A178" s="24">
        <v>4921</v>
      </c>
      <c r="B178" s="10" t="s">
        <v>411</v>
      </c>
      <c r="C178" s="19"/>
      <c r="D178" s="134"/>
      <c r="E178" s="318"/>
      <c r="F178" s="158" t="s">
        <v>421</v>
      </c>
    </row>
    <row r="179" spans="1:11" ht="31.2" x14ac:dyDescent="0.3">
      <c r="A179" s="24">
        <v>4922</v>
      </c>
      <c r="B179" s="10" t="s">
        <v>413</v>
      </c>
      <c r="C179" s="19"/>
      <c r="D179" s="134"/>
      <c r="E179" s="319">
        <f>E88</f>
        <v>0</v>
      </c>
      <c r="F179" s="158" t="s">
        <v>422</v>
      </c>
      <c r="H179" s="3">
        <f>IF(ISNUMBER(SEARCH(#REF!,B186)),MAX($H$10:H175)+1,0)</f>
        <v>0</v>
      </c>
      <c r="I179" s="3" t="s">
        <v>423</v>
      </c>
      <c r="K179" s="3" t="str">
        <f>IFERROR(VLOOKUP(ROWS($K$12:K179),$H$12:$I$239,2,0),"")</f>
        <v/>
      </c>
    </row>
    <row r="180" spans="1:11" ht="31.2" x14ac:dyDescent="0.3">
      <c r="A180" s="24">
        <v>4923</v>
      </c>
      <c r="B180" s="10" t="s">
        <v>414</v>
      </c>
      <c r="C180" s="19"/>
      <c r="D180" s="134"/>
      <c r="E180" s="319">
        <f>E100</f>
        <v>0</v>
      </c>
      <c r="F180" s="158" t="s">
        <v>424</v>
      </c>
    </row>
    <row r="181" spans="1:11" ht="31.2" x14ac:dyDescent="0.3">
      <c r="A181" s="24">
        <v>4924</v>
      </c>
      <c r="B181" s="10" t="s">
        <v>416</v>
      </c>
      <c r="C181" s="19"/>
      <c r="D181" s="134"/>
      <c r="E181" s="319">
        <f>E101</f>
        <v>0</v>
      </c>
      <c r="F181" s="158" t="s">
        <v>425</v>
      </c>
    </row>
    <row r="182" spans="1:11" ht="31.2" x14ac:dyDescent="0.3">
      <c r="A182" s="24">
        <v>4925</v>
      </c>
      <c r="B182" s="10" t="s">
        <v>418</v>
      </c>
      <c r="C182" s="19"/>
      <c r="D182" s="134"/>
      <c r="E182" s="319">
        <f>E89</f>
        <v>0</v>
      </c>
      <c r="F182" s="158" t="s">
        <v>426</v>
      </c>
    </row>
    <row r="183" spans="1:11" ht="31.2" x14ac:dyDescent="0.3">
      <c r="A183" s="24">
        <v>4927</v>
      </c>
      <c r="B183" s="10" t="s">
        <v>427</v>
      </c>
      <c r="C183" s="19"/>
      <c r="D183" s="134"/>
      <c r="E183" s="318"/>
      <c r="F183" s="158" t="s">
        <v>421</v>
      </c>
      <c r="H183" s="3">
        <f>IF(ISNUMBER(SEARCH(#REF!,B190)),MAX($H$10:H179)+1,0)</f>
        <v>0</v>
      </c>
      <c r="I183" s="3" t="s">
        <v>428</v>
      </c>
      <c r="K183" s="3" t="str">
        <f>IFERROR(VLOOKUP(ROWS($K$12:K183),$H$12:$I$239,2,0),"")</f>
        <v/>
      </c>
    </row>
    <row r="184" spans="1:11" x14ac:dyDescent="0.3">
      <c r="A184" s="24">
        <v>4928</v>
      </c>
      <c r="B184" s="10" t="s">
        <v>429</v>
      </c>
      <c r="C184" s="19"/>
      <c r="D184" s="134"/>
      <c r="E184" s="318"/>
      <c r="F184" s="158" t="s">
        <v>342</v>
      </c>
      <c r="H184" s="3">
        <f>IF(ISNUMBER(SEARCH(#REF!,B191)),MAX($H$10:H183)+1,0)</f>
        <v>0</v>
      </c>
      <c r="I184" s="3" t="s">
        <v>430</v>
      </c>
      <c r="K184" s="3" t="str">
        <f>IFERROR(VLOOKUP(ROWS($K$12:K184),$H$12:$I$239,2,0),"")</f>
        <v/>
      </c>
    </row>
    <row r="185" spans="1:11" x14ac:dyDescent="0.3">
      <c r="A185" s="27">
        <v>4929</v>
      </c>
      <c r="B185" s="13" t="s">
        <v>431</v>
      </c>
      <c r="C185" s="19"/>
      <c r="D185" s="134"/>
      <c r="E185" s="319">
        <f>E53</f>
        <v>0</v>
      </c>
      <c r="F185" s="158" t="s">
        <v>432</v>
      </c>
      <c r="H185" s="3">
        <f>IF(ISNUMBER(SEARCH(#REF!,B192)),MAX($H$10:H184)+1,0)</f>
        <v>0</v>
      </c>
      <c r="I185" s="3" t="s">
        <v>433</v>
      </c>
      <c r="K185" s="3" t="str">
        <f>IFERROR(VLOOKUP(ROWS($K$12:K185),$H$12:$I$239,2,0),"")</f>
        <v/>
      </c>
    </row>
    <row r="186" spans="1:11" ht="31.8" thickBot="1" x14ac:dyDescent="0.35">
      <c r="A186" s="27">
        <v>4930</v>
      </c>
      <c r="B186" s="13" t="s">
        <v>423</v>
      </c>
      <c r="C186" s="310"/>
      <c r="D186" s="322"/>
      <c r="E186" s="324"/>
      <c r="F186" s="158" t="s">
        <v>421</v>
      </c>
      <c r="H186" s="3">
        <f>IF(ISNUMBER(SEARCH(#REF!,B193)),MAX($H$10:H185)+1,0)</f>
        <v>0</v>
      </c>
      <c r="I186" s="3" t="s">
        <v>434</v>
      </c>
      <c r="K186" s="3" t="str">
        <f>IFERROR(VLOOKUP(ROWS($K$12:K186),$H$12:$I$239,2,0),"")</f>
        <v/>
      </c>
    </row>
    <row r="187" spans="1:11" ht="16.2" thickBot="1" x14ac:dyDescent="0.35">
      <c r="A187" s="477" t="s">
        <v>435</v>
      </c>
      <c r="B187" s="478"/>
      <c r="C187" s="331"/>
      <c r="D187" s="332"/>
      <c r="E187" s="330">
        <f>SUM(E126:E186)</f>
        <v>0</v>
      </c>
      <c r="F187" s="158"/>
      <c r="H187" s="3">
        <f>IF(ISNUMBER(SEARCH(#REF!,B194)),MAX($H$10:H186)+1,0)</f>
        <v>0</v>
      </c>
      <c r="I187" s="3" t="s">
        <v>436</v>
      </c>
      <c r="K187" s="3" t="str">
        <f>IFERROR(VLOOKUP(ROWS($K$12:K187),$H$12:$I$239,2,0),"")</f>
        <v/>
      </c>
    </row>
    <row r="188" spans="1:11" ht="16.2" thickBot="1" x14ac:dyDescent="0.35">
      <c r="A188" s="24"/>
      <c r="B188" s="10"/>
      <c r="C188" s="10"/>
      <c r="D188" s="10"/>
      <c r="E188" s="271"/>
      <c r="F188" s="158"/>
      <c r="H188" s="3">
        <f>IF(ISNUMBER(SEARCH(#REF!,B195)),MAX($H$10:H187)+1,0)</f>
        <v>0</v>
      </c>
      <c r="I188" s="3" t="s">
        <v>437</v>
      </c>
      <c r="K188" s="3" t="str">
        <f>IFERROR(VLOOKUP(ROWS($K$12:K188),$H$12:$I$239,2,0),"")</f>
        <v/>
      </c>
    </row>
    <row r="189" spans="1:11" ht="16.2" thickBot="1" x14ac:dyDescent="0.35">
      <c r="A189" s="471" t="s">
        <v>438</v>
      </c>
      <c r="B189" s="474"/>
      <c r="C189" s="474"/>
      <c r="D189" s="474"/>
      <c r="E189" s="479"/>
      <c r="F189" s="158"/>
    </row>
    <row r="190" spans="1:11" x14ac:dyDescent="0.3">
      <c r="A190" s="28">
        <v>5010</v>
      </c>
      <c r="B190" s="14" t="s">
        <v>428</v>
      </c>
      <c r="C190" s="309"/>
      <c r="D190" s="317"/>
      <c r="E190" s="325"/>
      <c r="F190" s="158" t="s">
        <v>439</v>
      </c>
      <c r="H190" s="3">
        <f>IF(ISNUMBER(SEARCH(#REF!,B197)),MAX($H$10:H188)+1,0)</f>
        <v>0</v>
      </c>
      <c r="I190" s="3" t="s">
        <v>440</v>
      </c>
      <c r="K190" s="3" t="str">
        <f>IFERROR(VLOOKUP(ROWS($K$12:K190),$H$12:$I$239,2,0),"")</f>
        <v/>
      </c>
    </row>
    <row r="191" spans="1:11" ht="17.399999999999999" customHeight="1" x14ac:dyDescent="0.3">
      <c r="A191" s="24">
        <v>5030</v>
      </c>
      <c r="B191" s="10" t="s">
        <v>430</v>
      </c>
      <c r="C191" s="19"/>
      <c r="D191" s="134"/>
      <c r="E191" s="318"/>
      <c r="F191" s="158" t="s">
        <v>441</v>
      </c>
      <c r="H191" s="3">
        <f>IF(ISNUMBER(SEARCH(#REF!,B199)),MAX($H$10:H190)+1,0)</f>
        <v>0</v>
      </c>
      <c r="I191" s="3" t="s">
        <v>442</v>
      </c>
      <c r="K191" s="3" t="str">
        <f>IFERROR(VLOOKUP(ROWS($K$12:K191),$H$12:$I$239,2,0),"")</f>
        <v/>
      </c>
    </row>
    <row r="192" spans="1:11" x14ac:dyDescent="0.3">
      <c r="A192" s="24">
        <v>5110</v>
      </c>
      <c r="B192" s="10" t="s">
        <v>433</v>
      </c>
      <c r="C192" s="19"/>
      <c r="D192" s="134"/>
      <c r="E192" s="318"/>
      <c r="F192" s="158" t="s">
        <v>439</v>
      </c>
      <c r="H192" s="3">
        <f>IF(ISNUMBER(SEARCH(#REF!,B200)),MAX($H$10:H191)+1,0)</f>
        <v>0</v>
      </c>
      <c r="I192" s="3" t="s">
        <v>443</v>
      </c>
      <c r="K192" s="3" t="str">
        <f>IFERROR(VLOOKUP(ROWS($K$12:K192),$H$12:$I$239,2,0),"")</f>
        <v/>
      </c>
    </row>
    <row r="193" spans="1:11" ht="17.399999999999999" customHeight="1" x14ac:dyDescent="0.3">
      <c r="A193" s="24">
        <v>5112</v>
      </c>
      <c r="B193" s="10" t="s">
        <v>434</v>
      </c>
      <c r="C193" s="19"/>
      <c r="D193" s="134"/>
      <c r="E193" s="318"/>
      <c r="F193" s="158" t="s">
        <v>441</v>
      </c>
      <c r="H193" s="3">
        <f>IF(ISNUMBER(SEARCH(#REF!,B202)),MAX($H$10:H192)+1,0)</f>
        <v>0</v>
      </c>
      <c r="I193" s="3" t="s">
        <v>444</v>
      </c>
      <c r="K193" s="3" t="str">
        <f>IFERROR(VLOOKUP(ROWS($K$12:K193),$H$12:$I$239,2,0),"")</f>
        <v/>
      </c>
    </row>
    <row r="194" spans="1:11" x14ac:dyDescent="0.3">
      <c r="A194" s="24">
        <v>5150</v>
      </c>
      <c r="B194" s="10" t="s">
        <v>436</v>
      </c>
      <c r="C194" s="19"/>
      <c r="D194" s="134"/>
      <c r="E194" s="318"/>
      <c r="F194" s="158" t="s">
        <v>342</v>
      </c>
      <c r="H194" s="3">
        <f>IF(ISNUMBER(SEARCH(#REF!,B203)),MAX($H$10:H193)+1,0)</f>
        <v>0</v>
      </c>
      <c r="I194" s="3" t="s">
        <v>445</v>
      </c>
      <c r="K194" s="3" t="str">
        <f>IFERROR(VLOOKUP(ROWS($K$12:K194),$H$12:$I$239,2,0),"")</f>
        <v/>
      </c>
    </row>
    <row r="195" spans="1:11" x14ac:dyDescent="0.3">
      <c r="A195" s="24">
        <v>5170</v>
      </c>
      <c r="B195" s="10" t="s">
        <v>437</v>
      </c>
      <c r="C195" s="19"/>
      <c r="D195" s="134"/>
      <c r="E195" s="318"/>
      <c r="F195" s="158" t="s">
        <v>342</v>
      </c>
      <c r="H195" s="3">
        <f>IF(ISNUMBER(SEARCH(#REF!,B204)),MAX($H$10:H194)+1,0)</f>
        <v>0</v>
      </c>
      <c r="I195" s="3" t="s">
        <v>446</v>
      </c>
      <c r="K195" s="3" t="str">
        <f>IFERROR(VLOOKUP(ROWS($K$12:K195),$H$12:$I$239,2,0),"")</f>
        <v/>
      </c>
    </row>
    <row r="196" spans="1:11" ht="31.2" x14ac:dyDescent="0.3">
      <c r="A196" s="24">
        <v>5175</v>
      </c>
      <c r="B196" s="10" t="s">
        <v>447</v>
      </c>
      <c r="C196" s="19"/>
      <c r="D196" s="134"/>
      <c r="E196" s="318"/>
      <c r="F196" s="158" t="s">
        <v>342</v>
      </c>
      <c r="H196" s="3">
        <f>IF(ISNUMBER(SEARCH(#REF!,B205)),MAX($H$10:H195)+1,0)</f>
        <v>0</v>
      </c>
      <c r="I196" s="3" t="s">
        <v>448</v>
      </c>
      <c r="K196" s="3" t="str">
        <f>IFERROR(VLOOKUP(ROWS($K$12:K196),$H$12:$I$239,2,0),"")</f>
        <v/>
      </c>
    </row>
    <row r="197" spans="1:11" ht="31.2" x14ac:dyDescent="0.3">
      <c r="A197" s="24">
        <v>5310</v>
      </c>
      <c r="B197" s="10" t="s">
        <v>440</v>
      </c>
      <c r="C197" s="19"/>
      <c r="D197" s="134"/>
      <c r="E197" s="318"/>
      <c r="F197" s="158" t="s">
        <v>342</v>
      </c>
      <c r="H197" s="3">
        <f>IF(ISNUMBER(SEARCH(#REF!,B206)),MAX($H$10:H196)+1,0)</f>
        <v>0</v>
      </c>
      <c r="I197" s="3" t="s">
        <v>449</v>
      </c>
      <c r="K197" s="3" t="str">
        <f>IFERROR(VLOOKUP(ROWS($K$12:K197),$H$12:$I$239,2,0),"")</f>
        <v/>
      </c>
    </row>
    <row r="198" spans="1:11" ht="31.2" x14ac:dyDescent="0.3">
      <c r="A198" s="24">
        <v>5315</v>
      </c>
      <c r="B198" s="10" t="s">
        <v>450</v>
      </c>
      <c r="C198" s="19"/>
      <c r="D198" s="134"/>
      <c r="E198" s="319">
        <f>E38</f>
        <v>0</v>
      </c>
      <c r="F198" s="158" t="s">
        <v>451</v>
      </c>
      <c r="K198" s="3" t="str">
        <f>IFERROR(VLOOKUP(ROWS($K$12:K198),$H$12:$I$239,2,0),"")</f>
        <v/>
      </c>
    </row>
    <row r="199" spans="1:11" x14ac:dyDescent="0.3">
      <c r="A199" s="24">
        <v>5316</v>
      </c>
      <c r="B199" s="10" t="s">
        <v>452</v>
      </c>
      <c r="C199" s="19"/>
      <c r="D199" s="134"/>
      <c r="E199" s="319">
        <f>E40</f>
        <v>0</v>
      </c>
      <c r="F199" s="158" t="s">
        <v>453</v>
      </c>
      <c r="H199" s="3">
        <f>IF(ISNUMBER(SEARCH(#REF!,B208)),MAX($H$10:H197)+1,0)</f>
        <v>0</v>
      </c>
      <c r="I199" s="3" t="s">
        <v>454</v>
      </c>
    </row>
    <row r="200" spans="1:11" ht="31.2" x14ac:dyDescent="0.3">
      <c r="A200" s="24">
        <v>5350</v>
      </c>
      <c r="B200" s="10" t="s">
        <v>443</v>
      </c>
      <c r="C200" s="19"/>
      <c r="D200" s="134"/>
      <c r="E200" s="318"/>
      <c r="F200" s="158" t="s">
        <v>342</v>
      </c>
      <c r="K200" s="3" t="str">
        <f>IFERROR(VLOOKUP(ROWS($K$12:K200),$H$12:$I$239,2,0),"")</f>
        <v/>
      </c>
    </row>
    <row r="201" spans="1:11" x14ac:dyDescent="0.3">
      <c r="A201" s="24">
        <v>5400</v>
      </c>
      <c r="B201" s="10" t="s">
        <v>455</v>
      </c>
      <c r="C201" s="19"/>
      <c r="D201" s="134"/>
      <c r="E201" s="318"/>
      <c r="F201" s="158" t="s">
        <v>342</v>
      </c>
      <c r="H201" s="3">
        <f>IF(ISNUMBER(SEARCH(#REF!,B210)),MAX($H$10:H199)+1,0)</f>
        <v>0</v>
      </c>
      <c r="I201" s="3" t="s">
        <v>456</v>
      </c>
    </row>
    <row r="202" spans="1:11" x14ac:dyDescent="0.3">
      <c r="A202" s="24">
        <v>5450</v>
      </c>
      <c r="B202" s="10" t="s">
        <v>457</v>
      </c>
      <c r="C202" s="19"/>
      <c r="D202" s="134"/>
      <c r="E202" s="318"/>
      <c r="F202" s="158" t="s">
        <v>342</v>
      </c>
      <c r="H202" s="3">
        <f>IF(ISNUMBER(SEARCH(#REF!,B211)),MAX($H$10:H201)+1,0)</f>
        <v>0</v>
      </c>
      <c r="I202" s="3" t="s">
        <v>458</v>
      </c>
      <c r="K202" s="3" t="str">
        <f>IFERROR(VLOOKUP(ROWS($K$12:K202),$H$12:$I$239,2,0),"")</f>
        <v/>
      </c>
    </row>
    <row r="203" spans="1:11" x14ac:dyDescent="0.3">
      <c r="A203" s="24">
        <v>5510</v>
      </c>
      <c r="B203" s="10" t="s">
        <v>445</v>
      </c>
      <c r="C203" s="19"/>
      <c r="D203" s="134"/>
      <c r="E203" s="318"/>
      <c r="F203" s="158" t="s">
        <v>342</v>
      </c>
      <c r="K203" s="3" t="str">
        <f>IFERROR(VLOOKUP(ROWS($K$12:K203),$H$12:$I$239,2,0),"")</f>
        <v/>
      </c>
    </row>
    <row r="204" spans="1:11" x14ac:dyDescent="0.3">
      <c r="A204" s="24">
        <v>5550</v>
      </c>
      <c r="B204" s="10" t="s">
        <v>446</v>
      </c>
      <c r="C204" s="19"/>
      <c r="D204" s="134"/>
      <c r="E204" s="318"/>
      <c r="F204" s="158" t="s">
        <v>342</v>
      </c>
    </row>
    <row r="205" spans="1:11" ht="31.2" x14ac:dyDescent="0.3">
      <c r="A205" s="24">
        <v>5551</v>
      </c>
      <c r="B205" s="10" t="s">
        <v>448</v>
      </c>
      <c r="C205" s="19"/>
      <c r="D205" s="134"/>
      <c r="E205" s="319">
        <f>E39</f>
        <v>0</v>
      </c>
      <c r="F205" s="158" t="s">
        <v>459</v>
      </c>
    </row>
    <row r="206" spans="1:11" x14ac:dyDescent="0.3">
      <c r="A206" s="24">
        <v>5552</v>
      </c>
      <c r="B206" s="10" t="s">
        <v>449</v>
      </c>
      <c r="C206" s="19"/>
      <c r="D206" s="134"/>
      <c r="E206" s="318"/>
      <c r="F206" s="158" t="s">
        <v>342</v>
      </c>
      <c r="H206" s="3">
        <f>IF(ISNUMBER(SEARCH(#REF!,B215)),MAX($H$10:H202)+1,0)</f>
        <v>0</v>
      </c>
      <c r="I206" s="3" t="s">
        <v>460</v>
      </c>
    </row>
    <row r="207" spans="1:11" ht="31.2" x14ac:dyDescent="0.3">
      <c r="A207" s="24">
        <v>5553</v>
      </c>
      <c r="B207" s="10" t="s">
        <v>461</v>
      </c>
      <c r="C207" s="19"/>
      <c r="D207" s="134"/>
      <c r="E207" s="318"/>
      <c r="F207" s="158" t="s">
        <v>462</v>
      </c>
      <c r="H207" s="3">
        <f>IF(ISNUMBER(SEARCH(#REF!,B216)),MAX($H$10:H206)+1,0)</f>
        <v>0</v>
      </c>
      <c r="I207" s="3" t="s">
        <v>463</v>
      </c>
      <c r="K207" s="3" t="str">
        <f>IFERROR(VLOOKUP(ROWS($K$12:K207),$H$12:$I$239,2,0),"")</f>
        <v/>
      </c>
    </row>
    <row r="208" spans="1:11" x14ac:dyDescent="0.3">
      <c r="A208" s="24">
        <v>5610</v>
      </c>
      <c r="B208" s="10" t="s">
        <v>464</v>
      </c>
      <c r="C208" s="19"/>
      <c r="D208" s="134"/>
      <c r="E208" s="318"/>
      <c r="F208" s="158" t="s">
        <v>342</v>
      </c>
      <c r="H208" s="3">
        <f>IF(ISNUMBER(SEARCH(#REF!,B217)),MAX($H$10:H207)+1,0)</f>
        <v>0</v>
      </c>
      <c r="I208" s="3" t="s">
        <v>465</v>
      </c>
      <c r="K208" s="3" t="str">
        <f>IFERROR(VLOOKUP(ROWS($K$12:K208),$H$12:$I$239,2,0),"")</f>
        <v/>
      </c>
    </row>
    <row r="209" spans="1:11" x14ac:dyDescent="0.3">
      <c r="A209" s="24">
        <v>5611</v>
      </c>
      <c r="B209" s="10" t="s">
        <v>466</v>
      </c>
      <c r="C209" s="19"/>
      <c r="D209" s="134"/>
      <c r="E209" s="318"/>
      <c r="F209" s="158" t="s">
        <v>342</v>
      </c>
      <c r="H209" s="3">
        <f>IF(ISNUMBER(SEARCH(#REF!,B218)),MAX($H$10:H208)+1,0)</f>
        <v>0</v>
      </c>
      <c r="I209" s="3" t="s">
        <v>467</v>
      </c>
      <c r="K209" s="3" t="str">
        <f>IFERROR(VLOOKUP(ROWS($K$12:K209),$H$12:$I$239,2,0),"")</f>
        <v/>
      </c>
    </row>
    <row r="210" spans="1:11" ht="31.2" x14ac:dyDescent="0.3">
      <c r="A210" s="24">
        <v>5700</v>
      </c>
      <c r="B210" s="10" t="s">
        <v>456</v>
      </c>
      <c r="C210" s="19"/>
      <c r="D210" s="134"/>
      <c r="E210" s="318"/>
      <c r="F210" s="158" t="s">
        <v>342</v>
      </c>
      <c r="H210" s="3">
        <f>IF(ISNUMBER(SEARCH(#REF!,B219)),MAX($H$10:H209)+1,0)</f>
        <v>0</v>
      </c>
      <c r="I210" s="3" t="s">
        <v>468</v>
      </c>
      <c r="K210" s="3" t="str">
        <f>IFERROR(VLOOKUP(ROWS($K$12:K210),$H$12:$I$239,2,0),"")</f>
        <v/>
      </c>
    </row>
    <row r="211" spans="1:11" ht="31.8" thickBot="1" x14ac:dyDescent="0.35">
      <c r="A211" s="27">
        <v>5800</v>
      </c>
      <c r="B211" s="13" t="s">
        <v>458</v>
      </c>
      <c r="C211" s="310"/>
      <c r="D211" s="322"/>
      <c r="E211" s="324"/>
      <c r="F211" s="158" t="s">
        <v>342</v>
      </c>
      <c r="H211" s="3">
        <f>IF(ISNUMBER(SEARCH(#REF!,B220)),MAX($H$10:H210)+1,0)</f>
        <v>0</v>
      </c>
      <c r="I211" s="3" t="s">
        <v>469</v>
      </c>
      <c r="K211" s="3" t="str">
        <f>IFERROR(VLOOKUP(ROWS($K$12:K211),$H$12:$I$239,2,0),"")</f>
        <v/>
      </c>
    </row>
    <row r="212" spans="1:11" ht="16.2" thickBot="1" x14ac:dyDescent="0.35">
      <c r="A212" s="477" t="s">
        <v>470</v>
      </c>
      <c r="B212" s="478"/>
      <c r="C212" s="331"/>
      <c r="D212" s="332"/>
      <c r="E212" s="330">
        <f>SUM(E190:E211)</f>
        <v>0</v>
      </c>
      <c r="F212" s="158"/>
      <c r="H212" s="3">
        <f>IF(ISNUMBER(SEARCH(#REF!,B221)),MAX($H$10:H211)+1,0)</f>
        <v>0</v>
      </c>
      <c r="I212" s="3" t="s">
        <v>471</v>
      </c>
      <c r="K212" s="3" t="str">
        <f>IFERROR(VLOOKUP(ROWS($K$12:K212),$H$12:$I$239,2,0),"")</f>
        <v/>
      </c>
    </row>
    <row r="213" spans="1:11" ht="16.2" thickBot="1" x14ac:dyDescent="0.35">
      <c r="A213" s="24"/>
      <c r="B213" s="10"/>
      <c r="C213" s="10"/>
      <c r="D213" s="10"/>
      <c r="E213" s="271"/>
      <c r="F213" s="158"/>
      <c r="H213" s="3">
        <f>IF(ISNUMBER(SEARCH(#REF!,B222)),MAX($H$10:H212)+1,0)</f>
        <v>0</v>
      </c>
      <c r="I213" s="3" t="s">
        <v>472</v>
      </c>
      <c r="K213" s="3" t="str">
        <f>IFERROR(VLOOKUP(ROWS($K$12:K213),$H$12:$I$239,2,0),"")</f>
        <v/>
      </c>
    </row>
    <row r="214" spans="1:11" ht="16.2" thickBot="1" x14ac:dyDescent="0.35">
      <c r="A214" s="471" t="s">
        <v>473</v>
      </c>
      <c r="B214" s="474"/>
      <c r="C214" s="474"/>
      <c r="D214" s="474"/>
      <c r="E214" s="479"/>
      <c r="F214" s="158"/>
      <c r="H214" s="3">
        <f>IF(ISNUMBER(SEARCH(#REF!,B223)),MAX($H$10:H213)+1,0)</f>
        <v>0</v>
      </c>
      <c r="I214" s="3" t="s">
        <v>474</v>
      </c>
      <c r="K214" s="3" t="str">
        <f>IFERROR(VLOOKUP(ROWS($K$12:K214),$H$12:$I$239,2,0),"")</f>
        <v/>
      </c>
    </row>
    <row r="215" spans="1:11" ht="31.2" x14ac:dyDescent="0.3">
      <c r="A215" s="28">
        <v>6010</v>
      </c>
      <c r="B215" s="14" t="s">
        <v>460</v>
      </c>
      <c r="C215" s="309"/>
      <c r="D215" s="317"/>
      <c r="E215" s="325"/>
      <c r="F215" s="158" t="s">
        <v>475</v>
      </c>
      <c r="H215" s="3">
        <f>IF(ISNUMBER(SEARCH(#REF!,B224)),MAX($H$10:H214)+1,0)</f>
        <v>0</v>
      </c>
      <c r="I215" s="3" t="s">
        <v>476</v>
      </c>
      <c r="K215" s="3" t="str">
        <f>IFERROR(VLOOKUP(ROWS($K$12:K215),$H$12:$I$239,2,0),"")</f>
        <v/>
      </c>
    </row>
    <row r="216" spans="1:11" ht="16.95" customHeight="1" x14ac:dyDescent="0.3">
      <c r="A216" s="24">
        <v>6050</v>
      </c>
      <c r="B216" s="10" t="s">
        <v>463</v>
      </c>
      <c r="C216" s="19"/>
      <c r="D216" s="134"/>
      <c r="E216" s="318"/>
      <c r="F216" s="158" t="s">
        <v>441</v>
      </c>
      <c r="H216" s="3">
        <f>IF(ISNUMBER(SEARCH(#REF!,B225)),MAX($H$10:H215)+1,0)</f>
        <v>0</v>
      </c>
      <c r="I216" s="3" t="s">
        <v>477</v>
      </c>
      <c r="K216" s="3" t="str">
        <f>IFERROR(VLOOKUP(ROWS($K$12:K216),$H$12:$I$239,2,0),"")</f>
        <v/>
      </c>
    </row>
    <row r="217" spans="1:11" x14ac:dyDescent="0.3">
      <c r="A217" s="24">
        <v>6100</v>
      </c>
      <c r="B217" s="10" t="s">
        <v>465</v>
      </c>
      <c r="C217" s="19"/>
      <c r="D217" s="134"/>
      <c r="E217" s="318"/>
      <c r="F217" s="158" t="s">
        <v>342</v>
      </c>
      <c r="H217" s="3">
        <f>IF(ISNUMBER(SEARCH(#REF!,B226)),MAX($H$10:H216)+1,0)</f>
        <v>0</v>
      </c>
      <c r="I217" s="3" t="s">
        <v>478</v>
      </c>
      <c r="K217" s="3" t="str">
        <f>IFERROR(VLOOKUP(ROWS($K$12:K217),$H$12:$I$239,2,0),"")</f>
        <v/>
      </c>
    </row>
    <row r="218" spans="1:11" ht="31.2" x14ac:dyDescent="0.3">
      <c r="A218" s="24">
        <v>6150</v>
      </c>
      <c r="B218" s="10" t="s">
        <v>467</v>
      </c>
      <c r="C218" s="19"/>
      <c r="D218" s="134"/>
      <c r="E218" s="318"/>
      <c r="F218" s="158" t="s">
        <v>342</v>
      </c>
      <c r="H218" s="3">
        <f>IF(ISNUMBER(SEARCH(#REF!,B227)),MAX($H$10:H217)+1,0)</f>
        <v>0</v>
      </c>
      <c r="I218" s="3" t="s">
        <v>479</v>
      </c>
      <c r="K218" s="3" t="str">
        <f>IFERROR(VLOOKUP(ROWS($K$12:K218),$H$12:$I$239,2,0),"")</f>
        <v/>
      </c>
    </row>
    <row r="219" spans="1:11" x14ac:dyDescent="0.3">
      <c r="A219" s="24">
        <v>6210</v>
      </c>
      <c r="B219" s="10" t="s">
        <v>468</v>
      </c>
      <c r="C219" s="19"/>
      <c r="D219" s="134"/>
      <c r="E219" s="318"/>
      <c r="F219" s="158" t="s">
        <v>342</v>
      </c>
      <c r="H219" s="3">
        <f>IF(ISNUMBER(SEARCH(#REF!,B228)),MAX($H$10:H218)+1,0)</f>
        <v>0</v>
      </c>
      <c r="I219" s="3" t="s">
        <v>480</v>
      </c>
      <c r="K219" s="3" t="str">
        <f>IFERROR(VLOOKUP(ROWS($K$12:K219),$H$12:$I$239,2,0),"")</f>
        <v/>
      </c>
    </row>
    <row r="220" spans="1:11" x14ac:dyDescent="0.3">
      <c r="A220" s="24">
        <v>6250</v>
      </c>
      <c r="B220" s="10" t="s">
        <v>469</v>
      </c>
      <c r="C220" s="19"/>
      <c r="D220" s="134"/>
      <c r="E220" s="318"/>
      <c r="F220" s="158" t="s">
        <v>342</v>
      </c>
      <c r="H220" s="3">
        <f>IF(ISNUMBER(SEARCH(#REF!,B229)),MAX($H$10:H219)+1,0)</f>
        <v>0</v>
      </c>
      <c r="I220" s="3" t="s">
        <v>481</v>
      </c>
      <c r="K220" s="3" t="str">
        <f>IFERROR(VLOOKUP(ROWS($K$12:K220),$H$12:$I$239,2,0),"")</f>
        <v/>
      </c>
    </row>
    <row r="221" spans="1:11" x14ac:dyDescent="0.3">
      <c r="A221" s="24">
        <v>6300</v>
      </c>
      <c r="B221" s="10" t="s">
        <v>471</v>
      </c>
      <c r="C221" s="19"/>
      <c r="D221" s="134"/>
      <c r="E221" s="318"/>
      <c r="F221" s="158" t="s">
        <v>342</v>
      </c>
      <c r="H221" s="3">
        <f>IF(ISNUMBER(SEARCH(#REF!,B230)),MAX($H$10:H220)+1,0)</f>
        <v>0</v>
      </c>
      <c r="I221" s="3" t="s">
        <v>482</v>
      </c>
      <c r="K221" s="3" t="str">
        <f>IFERROR(VLOOKUP(ROWS($K$12:K221),$H$12:$I$239,2,0),"")</f>
        <v/>
      </c>
    </row>
    <row r="222" spans="1:11" ht="46.8" x14ac:dyDescent="0.3">
      <c r="A222" s="24">
        <v>6350</v>
      </c>
      <c r="B222" s="10" t="s">
        <v>472</v>
      </c>
      <c r="C222" s="19"/>
      <c r="D222" s="134"/>
      <c r="E222" s="318"/>
      <c r="F222" s="158" t="s">
        <v>483</v>
      </c>
      <c r="H222" s="3">
        <f>IF(ISNUMBER(SEARCH(#REF!,B231)),MAX($H$10:H221)+1,0)</f>
        <v>0</v>
      </c>
      <c r="I222" s="3" t="s">
        <v>484</v>
      </c>
      <c r="K222" s="3" t="str">
        <f>IFERROR(VLOOKUP(ROWS($K$12:K222),$H$12:$I$239,2,0),"")</f>
        <v/>
      </c>
    </row>
    <row r="223" spans="1:11" ht="46.8" x14ac:dyDescent="0.3">
      <c r="A223" s="24">
        <v>6355</v>
      </c>
      <c r="B223" s="10" t="s">
        <v>485</v>
      </c>
      <c r="C223" s="19"/>
      <c r="D223" s="134"/>
      <c r="E223" s="318"/>
      <c r="F223" s="158" t="s">
        <v>486</v>
      </c>
      <c r="H223" s="3">
        <f>IF(ISNUMBER(SEARCH(#REF!,B232)),MAX($H$10:H222)+1,0)</f>
        <v>0</v>
      </c>
      <c r="I223" s="3" t="s">
        <v>487</v>
      </c>
      <c r="K223" s="3" t="str">
        <f>IFERROR(VLOOKUP(ROWS($K$12:K223),$H$12:$I$239,2,0),"")</f>
        <v/>
      </c>
    </row>
    <row r="224" spans="1:11" x14ac:dyDescent="0.3">
      <c r="A224" s="24">
        <v>6400</v>
      </c>
      <c r="B224" s="10" t="s">
        <v>476</v>
      </c>
      <c r="C224" s="19"/>
      <c r="D224" s="134"/>
      <c r="E224" s="318"/>
      <c r="F224" s="158" t="s">
        <v>342</v>
      </c>
      <c r="H224" s="3">
        <f>IF(ISNUMBER(SEARCH(#REF!,B233)),MAX($H$10:H223)+1,0)</f>
        <v>0</v>
      </c>
      <c r="I224" s="3" t="s">
        <v>488</v>
      </c>
      <c r="K224" s="3" t="str">
        <f>IFERROR(VLOOKUP(ROWS($K$12:K224),$H$12:$I$239,2,0),"")</f>
        <v/>
      </c>
    </row>
    <row r="225" spans="1:11" x14ac:dyDescent="0.3">
      <c r="A225" s="24">
        <v>6450</v>
      </c>
      <c r="B225" s="10" t="s">
        <v>477</v>
      </c>
      <c r="C225" s="19"/>
      <c r="D225" s="134"/>
      <c r="E225" s="318"/>
      <c r="F225" s="158" t="s">
        <v>342</v>
      </c>
      <c r="H225" s="3">
        <f>IF(ISNUMBER(SEARCH(#REF!,B234)),MAX($H$10:H224)+1,0)</f>
        <v>0</v>
      </c>
      <c r="I225" s="3" t="s">
        <v>489</v>
      </c>
      <c r="K225" s="3" t="str">
        <f>IFERROR(VLOOKUP(ROWS($K$12:K225),$H$12:$I$239,2,0),"")</f>
        <v/>
      </c>
    </row>
    <row r="226" spans="1:11" x14ac:dyDescent="0.3">
      <c r="A226" s="24">
        <v>6500</v>
      </c>
      <c r="B226" s="10" t="s">
        <v>478</v>
      </c>
      <c r="C226" s="19"/>
      <c r="D226" s="134"/>
      <c r="E226" s="318"/>
      <c r="F226" s="158" t="s">
        <v>342</v>
      </c>
      <c r="H226" s="3">
        <f>IF(ISNUMBER(SEARCH(#REF!,B235)),MAX($H$10:H225)+1,0)</f>
        <v>0</v>
      </c>
      <c r="I226" s="3" t="s">
        <v>490</v>
      </c>
      <c r="K226" s="3" t="str">
        <f>IFERROR(VLOOKUP(ROWS($K$12:K226),$H$12:$I$239,2,0),"")</f>
        <v/>
      </c>
    </row>
    <row r="227" spans="1:11" x14ac:dyDescent="0.3">
      <c r="A227" s="24">
        <v>6600</v>
      </c>
      <c r="B227" s="10" t="s">
        <v>479</v>
      </c>
      <c r="C227" s="19"/>
      <c r="D227" s="134"/>
      <c r="E227" s="318"/>
      <c r="F227" s="158" t="s">
        <v>342</v>
      </c>
      <c r="H227" s="3">
        <f>IF(ISNUMBER(SEARCH(#REF!,B236)),MAX($H$10:H226)+1,0)</f>
        <v>0</v>
      </c>
      <c r="I227" s="3" t="s">
        <v>491</v>
      </c>
      <c r="K227" s="3" t="str">
        <f>IFERROR(VLOOKUP(ROWS($K$12:K227),$H$12:$I$239,2,0),"")</f>
        <v/>
      </c>
    </row>
    <row r="228" spans="1:11" x14ac:dyDescent="0.3">
      <c r="A228" s="24">
        <v>6650</v>
      </c>
      <c r="B228" s="10" t="s">
        <v>480</v>
      </c>
      <c r="C228" s="19"/>
      <c r="D228" s="134"/>
      <c r="E228" s="318"/>
      <c r="F228" s="158" t="s">
        <v>342</v>
      </c>
      <c r="K228" s="3" t="str">
        <f>IFERROR(VLOOKUP(ROWS($K$12:K228),$H$12:$I$239,2,0),"")</f>
        <v/>
      </c>
    </row>
    <row r="229" spans="1:11" ht="31.2" x14ac:dyDescent="0.3">
      <c r="A229" s="24">
        <v>6700</v>
      </c>
      <c r="B229" s="10" t="s">
        <v>481</v>
      </c>
      <c r="C229" s="19"/>
      <c r="D229" s="134"/>
      <c r="E229" s="318"/>
      <c r="F229" s="158" t="s">
        <v>492</v>
      </c>
      <c r="H229" s="3">
        <f>IF(ISNUMBER(SEARCH(#REF!,B238)),MAX($H$10:H227)+1,0)</f>
        <v>0</v>
      </c>
      <c r="I229" s="3" t="s">
        <v>493</v>
      </c>
    </row>
    <row r="230" spans="1:11" ht="31.2" x14ac:dyDescent="0.3">
      <c r="A230" s="24">
        <v>6730</v>
      </c>
      <c r="B230" s="10" t="s">
        <v>482</v>
      </c>
      <c r="C230" s="19"/>
      <c r="D230" s="134"/>
      <c r="E230" s="318"/>
      <c r="F230" s="158" t="s">
        <v>494</v>
      </c>
      <c r="K230" s="3" t="str">
        <f>IFERROR(VLOOKUP(ROWS($K$12:K230),$H$12:$I$239,2,0),"")</f>
        <v/>
      </c>
    </row>
    <row r="231" spans="1:11" ht="31.2" x14ac:dyDescent="0.3">
      <c r="A231" s="24">
        <v>6731</v>
      </c>
      <c r="B231" s="10" t="s">
        <v>484</v>
      </c>
      <c r="C231" s="19"/>
      <c r="D231" s="134"/>
      <c r="E231" s="318"/>
      <c r="F231" s="158" t="s">
        <v>342</v>
      </c>
    </row>
    <row r="232" spans="1:11" x14ac:dyDescent="0.3">
      <c r="A232" s="24">
        <v>6750</v>
      </c>
      <c r="B232" s="10" t="s">
        <v>487</v>
      </c>
      <c r="C232" s="19"/>
      <c r="D232" s="134"/>
      <c r="E232" s="318"/>
      <c r="F232" s="158" t="s">
        <v>342</v>
      </c>
    </row>
    <row r="233" spans="1:11" x14ac:dyDescent="0.3">
      <c r="A233" s="24">
        <v>6755</v>
      </c>
      <c r="B233" s="10" t="s">
        <v>488</v>
      </c>
      <c r="C233" s="19"/>
      <c r="D233" s="134"/>
      <c r="E233" s="318"/>
      <c r="F233" s="158" t="s">
        <v>342</v>
      </c>
      <c r="H233" s="3">
        <f>IF(ISNUMBER(SEARCH(#REF!,B242)),MAX($H$10:H229)+1,0)</f>
        <v>0</v>
      </c>
      <c r="I233" s="3" t="s">
        <v>495</v>
      </c>
    </row>
    <row r="234" spans="1:11" x14ac:dyDescent="0.3">
      <c r="A234" s="24">
        <v>6780</v>
      </c>
      <c r="B234" s="10" t="s">
        <v>489</v>
      </c>
      <c r="C234" s="19"/>
      <c r="D234" s="134"/>
      <c r="E234" s="318"/>
      <c r="F234" s="158" t="s">
        <v>342</v>
      </c>
      <c r="H234" s="3">
        <f>IF(ISNUMBER(SEARCH(#REF!,B243)),MAX($H$10:H233)+1,0)</f>
        <v>0</v>
      </c>
      <c r="I234" s="3" t="s">
        <v>496</v>
      </c>
      <c r="K234" s="3" t="str">
        <f>IFERROR(VLOOKUP(ROWS($K$12:K234),$H$12:$I$239,2,0),"")</f>
        <v/>
      </c>
    </row>
    <row r="235" spans="1:11" ht="31.2" x14ac:dyDescent="0.3">
      <c r="A235" s="24">
        <v>6800</v>
      </c>
      <c r="B235" s="10" t="s">
        <v>490</v>
      </c>
      <c r="C235" s="19"/>
      <c r="D235" s="134"/>
      <c r="E235" s="318"/>
      <c r="F235" s="158" t="s">
        <v>497</v>
      </c>
      <c r="H235" s="3">
        <f>IF(ISNUMBER(SEARCH(#REF!,B244)),MAX($H$10:H234)+1,0)</f>
        <v>0</v>
      </c>
      <c r="I235" s="3" t="s">
        <v>498</v>
      </c>
      <c r="K235" s="3" t="str">
        <f>IFERROR(VLOOKUP(ROWS($K$12:K235),$H$12:$I$239,2,0),"")</f>
        <v/>
      </c>
    </row>
    <row r="236" spans="1:11" x14ac:dyDescent="0.3">
      <c r="A236" s="24">
        <v>6830</v>
      </c>
      <c r="B236" s="10" t="s">
        <v>491</v>
      </c>
      <c r="C236" s="19"/>
      <c r="D236" s="134"/>
      <c r="E236" s="318"/>
      <c r="F236" s="158" t="s">
        <v>342</v>
      </c>
      <c r="H236" s="3">
        <f>IF(ISNUMBER(SEARCH(#REF!,B245)),MAX($H$10:H235)+1,0)</f>
        <v>0</v>
      </c>
      <c r="I236" s="3" t="s">
        <v>499</v>
      </c>
      <c r="K236" s="3" t="str">
        <f>IFERROR(VLOOKUP(ROWS($K$12:K236),$H$12:$I$239,2,0),"")</f>
        <v/>
      </c>
    </row>
    <row r="237" spans="1:11" x14ac:dyDescent="0.3">
      <c r="A237" s="24">
        <v>6870</v>
      </c>
      <c r="B237" s="10" t="s">
        <v>500</v>
      </c>
      <c r="C237" s="19"/>
      <c r="D237" s="134"/>
      <c r="E237" s="319">
        <f>E37</f>
        <v>0</v>
      </c>
      <c r="F237" s="158" t="s">
        <v>501</v>
      </c>
      <c r="H237" s="3">
        <f>IF(ISNUMBER(SEARCH(#REF!,B246)),MAX($H$10:H236)+1,0)</f>
        <v>0</v>
      </c>
      <c r="I237" s="3" t="s">
        <v>502</v>
      </c>
      <c r="K237" s="3" t="str">
        <f>IFERROR(VLOOKUP(ROWS($K$12:K237),$H$12:$I$239,2,0),"")</f>
        <v/>
      </c>
    </row>
    <row r="238" spans="1:11" ht="16.2" thickBot="1" x14ac:dyDescent="0.35">
      <c r="A238" s="27">
        <v>6900</v>
      </c>
      <c r="B238" s="13" t="s">
        <v>493</v>
      </c>
      <c r="C238" s="310"/>
      <c r="D238" s="322"/>
      <c r="E238" s="324"/>
      <c r="F238" s="158" t="s">
        <v>342</v>
      </c>
      <c r="H238" s="3">
        <f>IF(ISNUMBER(SEARCH(#REF!,B247)),MAX($H$10:H237)+1,0)</f>
        <v>0</v>
      </c>
      <c r="I238" s="3" t="s">
        <v>503</v>
      </c>
      <c r="K238" s="3" t="str">
        <f>IFERROR(VLOOKUP(ROWS($K$12:K238),$H$12:$I$239,2,0),"")</f>
        <v/>
      </c>
    </row>
    <row r="239" spans="1:11" ht="16.2" thickBot="1" x14ac:dyDescent="0.35">
      <c r="A239" s="471" t="s">
        <v>504</v>
      </c>
      <c r="B239" s="474"/>
      <c r="C239" s="463"/>
      <c r="D239" s="464"/>
      <c r="E239" s="330">
        <f>SUM(E215:E238)</f>
        <v>0</v>
      </c>
      <c r="F239" s="158"/>
      <c r="H239" s="3">
        <f>IF(ISNUMBER(SEARCH(#REF!,B248)),MAX($H$10:H238)+1,0)</f>
        <v>0</v>
      </c>
      <c r="I239" s="3" t="s">
        <v>505</v>
      </c>
      <c r="K239" s="3" t="str">
        <f>IFERROR(VLOOKUP(ROWS($K$12:K239),$H$12:$I$239,2,0),"")</f>
        <v/>
      </c>
    </row>
    <row r="240" spans="1:11" ht="16.2" thickBot="1" x14ac:dyDescent="0.35">
      <c r="A240" s="24"/>
      <c r="B240" s="10"/>
      <c r="C240" s="10"/>
      <c r="D240" s="10"/>
      <c r="E240" s="271"/>
      <c r="F240" s="158"/>
      <c r="K240" s="3" t="str">
        <f>IFERROR(VLOOKUP(ROWS($K$12:K240),$H$12:$I$239,2,0),"")</f>
        <v/>
      </c>
    </row>
    <row r="241" spans="1:6" ht="16.2" thickBot="1" x14ac:dyDescent="0.35">
      <c r="A241" s="471" t="s">
        <v>506</v>
      </c>
      <c r="B241" s="474"/>
      <c r="C241" s="475"/>
      <c r="D241" s="475"/>
      <c r="E241" s="476"/>
      <c r="F241" s="158"/>
    </row>
    <row r="242" spans="1:6" x14ac:dyDescent="0.3">
      <c r="A242" s="23">
        <v>7300</v>
      </c>
      <c r="B242" s="9" t="s">
        <v>495</v>
      </c>
      <c r="C242" s="19"/>
      <c r="D242" s="134"/>
      <c r="E242" s="323"/>
      <c r="F242" s="158" t="s">
        <v>507</v>
      </c>
    </row>
    <row r="243" spans="1:6" x14ac:dyDescent="0.3">
      <c r="A243" s="24">
        <v>7320</v>
      </c>
      <c r="B243" s="10" t="s">
        <v>496</v>
      </c>
      <c r="C243" s="19"/>
      <c r="D243" s="134"/>
      <c r="E243" s="318"/>
      <c r="F243" s="158" t="s">
        <v>342</v>
      </c>
    </row>
    <row r="244" spans="1:6" x14ac:dyDescent="0.3">
      <c r="A244" s="24">
        <v>7400</v>
      </c>
      <c r="B244" s="10" t="s">
        <v>498</v>
      </c>
      <c r="C244" s="19"/>
      <c r="D244" s="134"/>
      <c r="E244" s="318"/>
      <c r="F244" s="158" t="s">
        <v>342</v>
      </c>
    </row>
    <row r="245" spans="1:6" x14ac:dyDescent="0.3">
      <c r="A245" s="24">
        <v>7450</v>
      </c>
      <c r="B245" s="10" t="s">
        <v>499</v>
      </c>
      <c r="C245" s="19"/>
      <c r="D245" s="134"/>
      <c r="E245" s="318"/>
      <c r="F245" s="158" t="s">
        <v>342</v>
      </c>
    </row>
    <row r="246" spans="1:6" x14ac:dyDescent="0.3">
      <c r="A246" s="24">
        <v>7500</v>
      </c>
      <c r="B246" s="10" t="s">
        <v>502</v>
      </c>
      <c r="C246" s="19"/>
      <c r="D246" s="134"/>
      <c r="E246" s="318"/>
      <c r="F246" s="158" t="s">
        <v>508</v>
      </c>
    </row>
    <row r="247" spans="1:6" x14ac:dyDescent="0.3">
      <c r="A247" s="24">
        <v>7800</v>
      </c>
      <c r="B247" s="10" t="s">
        <v>503</v>
      </c>
      <c r="C247" s="19"/>
      <c r="D247" s="134"/>
      <c r="E247" s="319">
        <f>E84</f>
        <v>0</v>
      </c>
      <c r="F247" s="158" t="s">
        <v>509</v>
      </c>
    </row>
    <row r="248" spans="1:6" ht="16.2" thickBot="1" x14ac:dyDescent="0.35">
      <c r="A248" s="27">
        <v>7850</v>
      </c>
      <c r="B248" s="13" t="s">
        <v>505</v>
      </c>
      <c r="C248" s="310"/>
      <c r="D248" s="322"/>
      <c r="E248" s="333"/>
      <c r="F248" s="158" t="s">
        <v>342</v>
      </c>
    </row>
    <row r="249" spans="1:6" ht="16.2" thickBot="1" x14ac:dyDescent="0.35">
      <c r="A249" s="471" t="s">
        <v>510</v>
      </c>
      <c r="B249" s="474"/>
      <c r="C249" s="463"/>
      <c r="D249" s="464"/>
      <c r="E249" s="330">
        <f>SUM(E242:E248)</f>
        <v>0</v>
      </c>
      <c r="F249" s="160"/>
    </row>
    <row r="250" spans="1:6" ht="16.2" thickBot="1" x14ac:dyDescent="0.35">
      <c r="A250" s="335"/>
      <c r="B250" s="311"/>
      <c r="C250" s="311"/>
      <c r="D250" s="311"/>
      <c r="E250" s="275"/>
      <c r="F250" s="19"/>
    </row>
    <row r="251" spans="1:6" ht="16.2" thickBot="1" x14ac:dyDescent="0.35">
      <c r="A251" s="471" t="s">
        <v>511</v>
      </c>
      <c r="B251" s="470"/>
      <c r="C251" s="463"/>
      <c r="D251" s="464"/>
      <c r="E251" s="334">
        <f>(E123+E187+E212+E239+E249)*5%</f>
        <v>89.185000000000002</v>
      </c>
      <c r="F251" s="161" t="s">
        <v>512</v>
      </c>
    </row>
    <row r="252" spans="1:6" ht="16.2" thickBot="1" x14ac:dyDescent="0.35">
      <c r="A252" s="335"/>
      <c r="B252" s="311"/>
      <c r="C252" s="311"/>
      <c r="D252" s="311"/>
      <c r="E252" s="276"/>
      <c r="F252" s="19"/>
    </row>
    <row r="253" spans="1:6" ht="16.2" thickBot="1" x14ac:dyDescent="0.35">
      <c r="A253" s="471" t="s">
        <v>513</v>
      </c>
      <c r="B253" s="472"/>
      <c r="C253" s="463"/>
      <c r="D253" s="464"/>
      <c r="E253" s="277">
        <f>E123+E187+E212+E239+E249+E251</f>
        <v>1872.885</v>
      </c>
      <c r="F253" s="158"/>
    </row>
    <row r="254" spans="1:6" ht="16.2" thickBot="1" x14ac:dyDescent="0.35">
      <c r="A254" s="335"/>
      <c r="B254" s="311"/>
      <c r="C254" s="311"/>
      <c r="D254" s="311"/>
      <c r="E254" s="273"/>
      <c r="F254" s="19"/>
    </row>
    <row r="255" spans="1:6" ht="16.2" thickBot="1" x14ac:dyDescent="0.35">
      <c r="A255" s="473" t="s">
        <v>514</v>
      </c>
      <c r="B255" s="470"/>
      <c r="C255" s="463"/>
      <c r="D255" s="464"/>
      <c r="E255" s="278">
        <f>E104-E253</f>
        <v>34410.814999999995</v>
      </c>
      <c r="F255" s="158" t="s">
        <v>515</v>
      </c>
    </row>
    <row r="256" spans="1:6" ht="16.2" thickBot="1" x14ac:dyDescent="0.35">
      <c r="F256" s="4"/>
    </row>
    <row r="257" spans="1:6" x14ac:dyDescent="0.3">
      <c r="B257" s="194"/>
      <c r="C257" s="312"/>
      <c r="D257" s="312"/>
      <c r="E257" s="279"/>
      <c r="F257" s="195"/>
    </row>
    <row r="258" spans="1:6" ht="16.8" x14ac:dyDescent="0.3">
      <c r="B258" s="340" t="s">
        <v>516</v>
      </c>
      <c r="C258" s="313"/>
      <c r="D258" s="313"/>
      <c r="E258" s="280" t="s">
        <v>517</v>
      </c>
      <c r="F258" s="196"/>
    </row>
    <row r="259" spans="1:6" ht="16.8" x14ac:dyDescent="0.3">
      <c r="B259" s="197"/>
      <c r="C259" s="314"/>
      <c r="D259" s="314"/>
      <c r="E259" s="281"/>
      <c r="F259" s="196"/>
    </row>
    <row r="260" spans="1:6" ht="17.399999999999999" thickBot="1" x14ac:dyDescent="0.35">
      <c r="A260" s="193"/>
      <c r="B260" s="336" t="s">
        <v>518</v>
      </c>
      <c r="C260" s="315"/>
      <c r="D260" s="315"/>
      <c r="E260" s="282" t="s">
        <v>517</v>
      </c>
      <c r="F260" s="198"/>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G11" sqref="G11"/>
    </sheetView>
  </sheetViews>
  <sheetFormatPr defaultColWidth="8.88671875" defaultRowHeight="14.4" x14ac:dyDescent="0.3"/>
  <cols>
    <col min="1" max="1" width="20.6640625" style="54" customWidth="1"/>
    <col min="2" max="2" width="26.109375" style="54" customWidth="1"/>
    <col min="3" max="3" width="14.88671875" style="73" customWidth="1"/>
    <col min="4" max="16384" width="8.88671875" style="54"/>
  </cols>
  <sheetData>
    <row r="1" spans="1:3" ht="24" thickBot="1" x14ac:dyDescent="0.35">
      <c r="A1" s="487" t="s">
        <v>519</v>
      </c>
      <c r="B1" s="488"/>
    </row>
    <row r="2" spans="1:3" ht="18" x14ac:dyDescent="0.35">
      <c r="A2" s="186" t="s">
        <v>94</v>
      </c>
      <c r="B2" s="183" t="str">
        <f>'1.Budget Preparation Info'!B2</f>
        <v>2024/2025</v>
      </c>
    </row>
    <row r="3" spans="1:3" ht="18" x14ac:dyDescent="0.35">
      <c r="A3" s="187" t="s">
        <v>95</v>
      </c>
      <c r="B3" s="184" t="str">
        <f>'1.Budget Preparation Info'!B6</f>
        <v xml:space="preserve">Type school name </v>
      </c>
    </row>
    <row r="4" spans="1:3" ht="18" x14ac:dyDescent="0.35">
      <c r="A4" s="187" t="s">
        <v>150</v>
      </c>
      <c r="B4" s="184" t="str">
        <f>'1.Budget Preparation Info'!B7</f>
        <v>Type school address</v>
      </c>
    </row>
    <row r="5" spans="1:3" ht="18" x14ac:dyDescent="0.35">
      <c r="A5" s="187" t="s">
        <v>96</v>
      </c>
      <c r="B5" s="184" t="str">
        <f>'1.Budget Preparation Info'!B8</f>
        <v xml:space="preserve">Type School roll </v>
      </c>
    </row>
    <row r="6" spans="1:3" ht="18.600000000000001" thickBot="1" x14ac:dyDescent="0.4">
      <c r="A6" s="188" t="s">
        <v>520</v>
      </c>
      <c r="B6" s="185" t="str">
        <f>'1.Budget Preparation Info'!B3</f>
        <v>Community &amp; Comprehensive School: 
NON DEIS School Budget</v>
      </c>
    </row>
    <row r="9" spans="1:3" s="3" customFormat="1" ht="15.6" x14ac:dyDescent="0.3">
      <c r="A9" s="71" t="s">
        <v>521</v>
      </c>
      <c r="B9" s="72"/>
      <c r="C9" s="74" t="s">
        <v>122</v>
      </c>
    </row>
    <row r="10" spans="1:3" s="3" customFormat="1" ht="15.6" x14ac:dyDescent="0.3">
      <c r="A10" s="55" t="s">
        <v>522</v>
      </c>
      <c r="B10" s="55"/>
      <c r="C10" s="382">
        <f>'1.Budget Preparation Info'!B40</f>
        <v>0</v>
      </c>
    </row>
    <row r="11" spans="1:3" s="3" customFormat="1" ht="15.6" x14ac:dyDescent="0.3">
      <c r="A11" s="55" t="s">
        <v>523</v>
      </c>
      <c r="B11" s="55"/>
      <c r="C11" s="382">
        <f>'1.Budget Preparation Info'!B41</f>
        <v>0</v>
      </c>
    </row>
    <row r="12" spans="1:3" s="3" customFormat="1" ht="15.6" x14ac:dyDescent="0.3">
      <c r="A12" s="55" t="s">
        <v>524</v>
      </c>
      <c r="B12" s="55"/>
      <c r="C12" s="383">
        <f>'1.Budget Preparation Info'!B42</f>
        <v>0</v>
      </c>
    </row>
    <row r="13" spans="1:3" s="3" customFormat="1" ht="15.6" x14ac:dyDescent="0.3">
      <c r="A13" s="55"/>
      <c r="B13" s="55"/>
      <c r="C13" s="80">
        <f>SUM(C10:C12)</f>
        <v>0</v>
      </c>
    </row>
    <row r="14" spans="1:3" s="3" customFormat="1" ht="15.6" x14ac:dyDescent="0.3">
      <c r="A14" s="55"/>
      <c r="B14" s="55"/>
      <c r="C14" s="77"/>
    </row>
    <row r="15" spans="1:3" s="3" customFormat="1" ht="15.6" x14ac:dyDescent="0.3">
      <c r="A15" s="71" t="s">
        <v>525</v>
      </c>
      <c r="B15" s="72"/>
      <c r="C15" s="78"/>
    </row>
    <row r="16" spans="1:3" s="3" customFormat="1" ht="15.6" x14ac:dyDescent="0.3">
      <c r="A16" s="55" t="s">
        <v>526</v>
      </c>
      <c r="B16" s="55"/>
      <c r="C16" s="382">
        <f>'1.Budget Preparation Info'!B46</f>
        <v>0</v>
      </c>
    </row>
    <row r="17" spans="1:3" s="3" customFormat="1" ht="15.6" x14ac:dyDescent="0.3">
      <c r="A17" s="55" t="s">
        <v>527</v>
      </c>
      <c r="B17" s="55"/>
      <c r="C17" s="75">
        <v>0</v>
      </c>
    </row>
    <row r="18" spans="1:3" s="3" customFormat="1" ht="15.6" x14ac:dyDescent="0.3">
      <c r="A18" s="55" t="s">
        <v>528</v>
      </c>
      <c r="B18" s="55"/>
      <c r="C18" s="76">
        <v>0</v>
      </c>
    </row>
    <row r="19" spans="1:3" s="3" customFormat="1" ht="15.6" x14ac:dyDescent="0.3">
      <c r="A19" s="55"/>
      <c r="B19" s="55"/>
      <c r="C19" s="80">
        <f>SUM(C16:C18)</f>
        <v>0</v>
      </c>
    </row>
    <row r="20" spans="1:3" s="3" customFormat="1" ht="15.6" x14ac:dyDescent="0.3">
      <c r="A20" s="55"/>
      <c r="B20" s="55"/>
      <c r="C20" s="75"/>
    </row>
    <row r="21" spans="1:3" s="3" customFormat="1" ht="15.6" x14ac:dyDescent="0.3">
      <c r="A21" s="71" t="s">
        <v>529</v>
      </c>
      <c r="B21" s="72"/>
      <c r="C21" s="78"/>
    </row>
    <row r="22" spans="1:3" s="3" customFormat="1" ht="15.6" x14ac:dyDescent="0.3">
      <c r="A22" s="55" t="s">
        <v>530</v>
      </c>
      <c r="B22" s="55"/>
      <c r="C22" s="382">
        <f>'1.Budget Preparation Info'!B50</f>
        <v>0</v>
      </c>
    </row>
    <row r="23" spans="1:3" s="3" customFormat="1" ht="15.6" x14ac:dyDescent="0.3">
      <c r="A23" s="55" t="s">
        <v>531</v>
      </c>
      <c r="B23" s="55"/>
      <c r="C23" s="75">
        <v>0</v>
      </c>
    </row>
    <row r="24" spans="1:3" s="3" customFormat="1" ht="15.6" x14ac:dyDescent="0.3">
      <c r="A24" s="55" t="s">
        <v>528</v>
      </c>
      <c r="B24" s="55"/>
      <c r="C24" s="76">
        <v>0</v>
      </c>
    </row>
    <row r="25" spans="1:3" s="3" customFormat="1" ht="15.6" x14ac:dyDescent="0.3">
      <c r="A25" s="55"/>
      <c r="B25" s="55"/>
      <c r="C25" s="80">
        <f>SUM(C22:C24)</f>
        <v>0</v>
      </c>
    </row>
    <row r="26" spans="1:3" s="3" customFormat="1" ht="15.6" x14ac:dyDescent="0.3">
      <c r="A26" s="55"/>
      <c r="B26" s="55"/>
      <c r="C26" s="77"/>
    </row>
    <row r="27" spans="1:3" s="3" customFormat="1" ht="16.2" thickBot="1" x14ac:dyDescent="0.35">
      <c r="A27" s="71" t="s">
        <v>532</v>
      </c>
      <c r="B27" s="72"/>
      <c r="C27" s="79">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I10" sqref="I10"/>
    </sheetView>
  </sheetViews>
  <sheetFormatPr defaultRowHeight="14.4" x14ac:dyDescent="0.3"/>
  <cols>
    <col min="1" max="1" width="31.88671875" customWidth="1"/>
    <col min="2" max="2" width="33.44140625" customWidth="1"/>
  </cols>
  <sheetData>
    <row r="1" spans="1:3" ht="24" thickBot="1" x14ac:dyDescent="0.35">
      <c r="A1" s="468" t="s">
        <v>533</v>
      </c>
      <c r="B1" s="457"/>
      <c r="C1" s="457"/>
    </row>
    <row r="2" spans="1:3" ht="18" x14ac:dyDescent="0.35">
      <c r="A2" s="41" t="str">
        <f>'2.Budget Grant Calculation'!A2</f>
        <v>Budget Year:</v>
      </c>
      <c r="B2" s="183" t="str">
        <f>'1.Budget Preparation Info'!B2</f>
        <v>2024/2025</v>
      </c>
      <c r="C2" s="57"/>
    </row>
    <row r="3" spans="1:3" ht="18" x14ac:dyDescent="0.35">
      <c r="A3" s="41" t="str">
        <f>'2.Budget Grant Calculation'!A3</f>
        <v xml:space="preserve">School Name: </v>
      </c>
      <c r="B3" s="184" t="str">
        <f>'1.Budget Preparation Info'!B6</f>
        <v xml:space="preserve">Type school name </v>
      </c>
      <c r="C3" s="57"/>
    </row>
    <row r="4" spans="1:3" ht="18" x14ac:dyDescent="0.35">
      <c r="A4" s="41" t="s">
        <v>150</v>
      </c>
      <c r="B4" s="184" t="str">
        <f>'1.Budget Preparation Info'!B7</f>
        <v>Type school address</v>
      </c>
      <c r="C4" s="57"/>
    </row>
    <row r="5" spans="1:3" ht="18" x14ac:dyDescent="0.35">
      <c r="A5" s="41" t="str">
        <f>'2.Budget Grant Calculation'!A5</f>
        <v>Roll No.:</v>
      </c>
      <c r="B5" s="184" t="str">
        <f>'1.Budget Preparation Info'!B8</f>
        <v xml:space="preserve">Type School roll </v>
      </c>
      <c r="C5" s="57"/>
    </row>
    <row r="6" spans="1:3" ht="18.600000000000001" thickBot="1" x14ac:dyDescent="0.4">
      <c r="A6" s="42" t="str">
        <f>'2.Budget Grant Calculation'!A6</f>
        <v>School Type:</v>
      </c>
      <c r="B6" s="185" t="str">
        <f>'1.Budget Preparation Info'!B3</f>
        <v>Community &amp; Comprehensive School: 
NON DEIS School Budget</v>
      </c>
      <c r="C6" s="58"/>
    </row>
    <row r="9" spans="1:3" ht="32.4" x14ac:dyDescent="0.4">
      <c r="A9" s="82" t="s">
        <v>637</v>
      </c>
      <c r="B9" s="86">
        <f>'4.Opening Bank Position'!C27</f>
        <v>0</v>
      </c>
    </row>
    <row r="10" spans="1:3" ht="21" x14ac:dyDescent="0.4">
      <c r="A10" s="82"/>
      <c r="B10" s="85"/>
    </row>
    <row r="11" spans="1:3" ht="21" x14ac:dyDescent="0.4">
      <c r="A11" s="82" t="s">
        <v>534</v>
      </c>
      <c r="B11" s="86">
        <f>'3.Income &amp; Expenditure Budget'!E104</f>
        <v>36283.699999999997</v>
      </c>
    </row>
    <row r="12" spans="1:3" ht="21" x14ac:dyDescent="0.4">
      <c r="A12" s="82"/>
      <c r="B12" s="85"/>
    </row>
    <row r="13" spans="1:3" ht="21" x14ac:dyDescent="0.4">
      <c r="A13" s="82" t="s">
        <v>535</v>
      </c>
      <c r="B13" s="86">
        <f>'3.Income &amp; Expenditure Budget'!E253</f>
        <v>1872.885</v>
      </c>
    </row>
    <row r="14" spans="1:3" ht="21.6" thickBot="1" x14ac:dyDescent="0.45">
      <c r="A14" s="83"/>
      <c r="B14" s="85"/>
    </row>
    <row r="15" spans="1:3" ht="32.4" thickBot="1" x14ac:dyDescent="0.4">
      <c r="A15" s="84" t="s">
        <v>638</v>
      </c>
      <c r="B15" s="81">
        <f>B9+B11-B13</f>
        <v>34410.814999999995</v>
      </c>
    </row>
    <row r="19" spans="1:6" ht="15.6" x14ac:dyDescent="0.3">
      <c r="A19" s="169" t="s">
        <v>97</v>
      </c>
      <c r="B19" s="170"/>
      <c r="C19" s="170"/>
      <c r="D19" s="170"/>
      <c r="E19" s="170"/>
      <c r="F19" s="170"/>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E44" sqref="E44"/>
    </sheetView>
  </sheetViews>
  <sheetFormatPr defaultRowHeight="14.4" x14ac:dyDescent="0.3"/>
  <cols>
    <col min="1" max="1" width="22.88671875" customWidth="1"/>
    <col min="2" max="2" width="25.109375" bestFit="1" customWidth="1"/>
    <col min="3" max="3" width="34.6640625" customWidth="1"/>
    <col min="4" max="4" width="17.88671875" style="99" customWidth="1"/>
  </cols>
  <sheetData>
    <row r="1" spans="1:4" ht="23.4" thickBot="1" x14ac:dyDescent="0.45">
      <c r="A1" s="458" t="s">
        <v>536</v>
      </c>
      <c r="B1" s="459"/>
      <c r="C1" s="459"/>
    </row>
    <row r="2" spans="1:4" ht="18" x14ac:dyDescent="0.35">
      <c r="A2" s="183" t="s">
        <v>94</v>
      </c>
      <c r="B2" s="183" t="str">
        <f>'1.Budget Preparation Info'!B2</f>
        <v>2024/2025</v>
      </c>
      <c r="C2" s="189"/>
    </row>
    <row r="3" spans="1:4" ht="18" x14ac:dyDescent="0.35">
      <c r="A3" s="184" t="s">
        <v>95</v>
      </c>
      <c r="B3" s="184" t="str">
        <f>'1.Budget Preparation Info'!B6</f>
        <v xml:space="preserve">Type school name </v>
      </c>
      <c r="C3" s="39"/>
    </row>
    <row r="4" spans="1:4" ht="18" x14ac:dyDescent="0.35">
      <c r="A4" s="184" t="s">
        <v>150</v>
      </c>
      <c r="B4" s="184" t="str">
        <f>'1.Budget Preparation Info'!B7</f>
        <v>Type school address</v>
      </c>
      <c r="C4" s="39"/>
    </row>
    <row r="5" spans="1:4" ht="18" x14ac:dyDescent="0.35">
      <c r="A5" s="184" t="s">
        <v>96</v>
      </c>
      <c r="B5" s="184" t="str">
        <f>'1.Budget Preparation Info'!B8</f>
        <v xml:space="preserve">Type School roll </v>
      </c>
      <c r="C5" s="39"/>
    </row>
    <row r="6" spans="1:4" ht="18.600000000000001" thickBot="1" x14ac:dyDescent="0.4">
      <c r="A6" s="185" t="s">
        <v>520</v>
      </c>
      <c r="B6" s="185" t="str">
        <f>'1.Budget Preparation Info'!B3</f>
        <v>Community &amp; Comprehensive School: 
NON DEIS School Budget</v>
      </c>
      <c r="C6" s="47"/>
    </row>
    <row r="9" spans="1:4" ht="18" x14ac:dyDescent="0.35">
      <c r="A9" s="89" t="s">
        <v>537</v>
      </c>
      <c r="B9" s="190" t="s">
        <v>538</v>
      </c>
      <c r="C9" s="190"/>
      <c r="D9" s="100"/>
    </row>
    <row r="10" spans="1:4" ht="18" x14ac:dyDescent="0.35">
      <c r="A10" s="98" t="s">
        <v>539</v>
      </c>
      <c r="B10" s="87"/>
      <c r="C10" s="87"/>
      <c r="D10" s="100"/>
    </row>
    <row r="11" spans="1:4" ht="18.600000000000001" thickBot="1" x14ac:dyDescent="0.4">
      <c r="A11" s="98"/>
      <c r="B11" s="87"/>
      <c r="C11" s="87"/>
      <c r="D11" s="100"/>
    </row>
    <row r="12" spans="1:4" ht="18" x14ac:dyDescent="0.35">
      <c r="A12" s="92" t="s">
        <v>540</v>
      </c>
      <c r="B12" s="93" t="s">
        <v>541</v>
      </c>
      <c r="C12" s="94"/>
      <c r="D12" s="101" t="s">
        <v>542</v>
      </c>
    </row>
    <row r="13" spans="1:4" ht="18.600000000000001" thickBot="1" x14ac:dyDescent="0.4">
      <c r="A13" s="91"/>
      <c r="B13" s="89"/>
      <c r="C13" s="88"/>
      <c r="D13" s="102" t="s">
        <v>122</v>
      </c>
    </row>
    <row r="14" spans="1:4" ht="18" x14ac:dyDescent="0.35">
      <c r="A14" s="91"/>
      <c r="B14" s="89">
        <v>3900</v>
      </c>
      <c r="C14" s="90" t="s">
        <v>543</v>
      </c>
      <c r="D14" s="103">
        <v>0</v>
      </c>
    </row>
    <row r="15" spans="1:4" ht="18" x14ac:dyDescent="0.35">
      <c r="A15" s="91"/>
      <c r="B15" s="89">
        <v>3901</v>
      </c>
      <c r="C15" s="90" t="s">
        <v>544</v>
      </c>
      <c r="D15" s="103"/>
    </row>
    <row r="16" spans="1:4" ht="18" x14ac:dyDescent="0.35">
      <c r="A16" s="91"/>
      <c r="B16" s="89">
        <v>3902</v>
      </c>
      <c r="C16" s="90" t="s">
        <v>545</v>
      </c>
      <c r="D16" s="104"/>
    </row>
    <row r="17" spans="1:4" ht="18" x14ac:dyDescent="0.35">
      <c r="A17" s="91"/>
      <c r="B17" s="89">
        <v>3903</v>
      </c>
      <c r="C17" s="90" t="s">
        <v>546</v>
      </c>
      <c r="D17" s="104"/>
    </row>
    <row r="18" spans="1:4" ht="18" x14ac:dyDescent="0.35">
      <c r="A18" s="91"/>
      <c r="B18" s="89">
        <v>3904</v>
      </c>
      <c r="C18" s="90" t="s">
        <v>547</v>
      </c>
      <c r="D18" s="104"/>
    </row>
    <row r="19" spans="1:4" ht="18" x14ac:dyDescent="0.35">
      <c r="A19" s="91"/>
      <c r="B19" s="89">
        <v>3907</v>
      </c>
      <c r="C19" s="90" t="s">
        <v>548</v>
      </c>
      <c r="D19" s="104"/>
    </row>
    <row r="20" spans="1:4" ht="18" x14ac:dyDescent="0.35">
      <c r="A20" s="91"/>
      <c r="B20" s="89"/>
      <c r="C20" s="90" t="s">
        <v>549</v>
      </c>
      <c r="D20" s="104"/>
    </row>
    <row r="21" spans="1:4" ht="18" x14ac:dyDescent="0.35">
      <c r="A21" s="91"/>
      <c r="B21" s="89"/>
      <c r="C21" s="90" t="s">
        <v>550</v>
      </c>
      <c r="D21" s="104"/>
    </row>
    <row r="22" spans="1:4" ht="18.600000000000001" thickBot="1" x14ac:dyDescent="0.4">
      <c r="A22" s="91"/>
      <c r="D22" s="105"/>
    </row>
    <row r="23" spans="1:4" ht="18.600000000000001" thickBot="1" x14ac:dyDescent="0.4">
      <c r="A23" s="95" t="s">
        <v>121</v>
      </c>
      <c r="B23" s="96"/>
      <c r="C23" s="97"/>
      <c r="D23" s="106">
        <f>SUM(D14:D22)</f>
        <v>0</v>
      </c>
    </row>
    <row r="24" spans="1:4" ht="18" x14ac:dyDescent="0.35">
      <c r="A24" s="91"/>
      <c r="B24" s="89"/>
      <c r="C24" s="88"/>
      <c r="D24" s="107"/>
    </row>
    <row r="25" spans="1:4" ht="18" x14ac:dyDescent="0.35">
      <c r="A25" s="95" t="s">
        <v>551</v>
      </c>
      <c r="B25" s="96"/>
      <c r="C25" s="97"/>
      <c r="D25" s="108"/>
    </row>
    <row r="26" spans="1:4" ht="18" x14ac:dyDescent="0.35">
      <c r="A26" s="91"/>
      <c r="B26" s="210" t="s">
        <v>552</v>
      </c>
      <c r="C26" s="90" t="s">
        <v>553</v>
      </c>
      <c r="D26" s="104">
        <v>0</v>
      </c>
    </row>
    <row r="27" spans="1:4" ht="18" x14ac:dyDescent="0.35">
      <c r="A27" s="91"/>
      <c r="B27" s="210" t="s">
        <v>552</v>
      </c>
      <c r="C27" s="90" t="s">
        <v>554</v>
      </c>
      <c r="D27" s="104"/>
    </row>
    <row r="28" spans="1:4" ht="18" x14ac:dyDescent="0.35">
      <c r="A28" s="91"/>
      <c r="B28" s="210" t="s">
        <v>552</v>
      </c>
      <c r="C28" s="90" t="s">
        <v>555</v>
      </c>
      <c r="D28" s="104"/>
    </row>
    <row r="29" spans="1:4" ht="18" x14ac:dyDescent="0.35">
      <c r="A29" s="91"/>
      <c r="B29" s="210" t="s">
        <v>552</v>
      </c>
      <c r="C29" s="90" t="s">
        <v>556</v>
      </c>
      <c r="D29" s="104"/>
    </row>
    <row r="30" spans="1:4" ht="18" x14ac:dyDescent="0.35">
      <c r="A30" s="91"/>
      <c r="B30" s="210" t="s">
        <v>552</v>
      </c>
      <c r="C30" s="90" t="s">
        <v>557</v>
      </c>
      <c r="D30" s="104"/>
    </row>
    <row r="31" spans="1:4" ht="18" x14ac:dyDescent="0.35">
      <c r="A31" s="91"/>
      <c r="B31" s="210" t="s">
        <v>552</v>
      </c>
      <c r="C31" s="90" t="s">
        <v>558</v>
      </c>
      <c r="D31" s="104"/>
    </row>
    <row r="32" spans="1:4" ht="18" x14ac:dyDescent="0.35">
      <c r="A32" s="91"/>
      <c r="B32" s="210" t="s">
        <v>552</v>
      </c>
      <c r="C32" s="90" t="s">
        <v>559</v>
      </c>
      <c r="D32" s="104"/>
    </row>
    <row r="33" spans="1:4" ht="18" x14ac:dyDescent="0.35">
      <c r="A33" s="91"/>
      <c r="B33" s="89">
        <v>1421</v>
      </c>
      <c r="C33" s="90" t="s">
        <v>560</v>
      </c>
      <c r="D33" s="104"/>
    </row>
    <row r="34" spans="1:4" ht="18" x14ac:dyDescent="0.35">
      <c r="A34" s="91"/>
      <c r="B34" s="89">
        <v>1461</v>
      </c>
      <c r="C34" s="90" t="s">
        <v>561</v>
      </c>
      <c r="D34" s="104"/>
    </row>
    <row r="35" spans="1:4" ht="18.600000000000001" thickBot="1" x14ac:dyDescent="0.4">
      <c r="A35" s="91"/>
      <c r="B35" s="89"/>
      <c r="C35" s="208"/>
      <c r="D35" s="209"/>
    </row>
    <row r="36" spans="1:4" ht="18.600000000000001" thickBot="1" x14ac:dyDescent="0.4">
      <c r="A36" s="95" t="s">
        <v>121</v>
      </c>
      <c r="B36" s="96"/>
      <c r="C36" s="97"/>
      <c r="D36" s="109">
        <f>SUM(D26:D35)</f>
        <v>0</v>
      </c>
    </row>
    <row r="37" spans="1:4" ht="18.600000000000001" thickBot="1" x14ac:dyDescent="0.4">
      <c r="A37" s="91"/>
      <c r="B37" s="89"/>
      <c r="C37" s="88"/>
      <c r="D37" s="110"/>
    </row>
    <row r="38" spans="1:4" ht="18.600000000000001" thickBot="1" x14ac:dyDescent="0.4">
      <c r="A38" s="95" t="s">
        <v>562</v>
      </c>
      <c r="B38" s="96"/>
      <c r="C38" s="97"/>
      <c r="D38" s="111">
        <f>D23-D36</f>
        <v>0</v>
      </c>
    </row>
    <row r="39" spans="1:4" ht="15.6" x14ac:dyDescent="0.3">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O67" sqref="D1:O1048576"/>
    </sheetView>
  </sheetViews>
  <sheetFormatPr defaultColWidth="9.109375" defaultRowHeight="15.6" x14ac:dyDescent="0.3"/>
  <cols>
    <col min="1" max="1" width="16.33203125" style="20" customWidth="1"/>
    <col min="2" max="2" width="67.6640625" style="4" customWidth="1"/>
    <col min="3" max="3" width="20.109375" style="57" customWidth="1"/>
    <col min="4" max="15" width="11.33203125" style="56" customWidth="1"/>
    <col min="16" max="16384" width="9.109375" style="3"/>
  </cols>
  <sheetData>
    <row r="1" spans="1:15" ht="24" thickBot="1" x14ac:dyDescent="0.35">
      <c r="A1" s="468" t="s">
        <v>563</v>
      </c>
      <c r="B1" s="457"/>
      <c r="C1" s="457"/>
    </row>
    <row r="2" spans="1:15" ht="18" x14ac:dyDescent="0.3">
      <c r="A2" s="41" t="str">
        <f>'2.Budget Grant Calculation'!A2</f>
        <v>Budget Year:</v>
      </c>
      <c r="B2" s="43" t="str">
        <f>'1.Budget Preparation Info'!B2</f>
        <v>2024/2025</v>
      </c>
    </row>
    <row r="3" spans="1:15" ht="18" x14ac:dyDescent="0.3">
      <c r="A3" s="41" t="str">
        <f>'2.Budget Grant Calculation'!A3</f>
        <v xml:space="preserve">School Name: </v>
      </c>
      <c r="B3" s="38" t="str">
        <f>'1.Budget Preparation Info'!B6</f>
        <v xml:space="preserve">Type school name </v>
      </c>
    </row>
    <row r="4" spans="1:15" ht="18" x14ac:dyDescent="0.3">
      <c r="A4" s="41" t="s">
        <v>150</v>
      </c>
      <c r="B4" s="38" t="str">
        <f>'1.Budget Preparation Info'!B7</f>
        <v>Type school address</v>
      </c>
    </row>
    <row r="5" spans="1:15" ht="18" x14ac:dyDescent="0.3">
      <c r="A5" s="41" t="str">
        <f>'2.Budget Grant Calculation'!A5</f>
        <v>Roll No.:</v>
      </c>
      <c r="B5" s="38" t="str">
        <f>'1.Budget Preparation Info'!B8</f>
        <v xml:space="preserve">Type School roll </v>
      </c>
    </row>
    <row r="6" spans="1:15" ht="18.600000000000001" thickBot="1" x14ac:dyDescent="0.35">
      <c r="A6" s="42" t="str">
        <f>'2.Budget Grant Calculation'!A6</f>
        <v>School Type:</v>
      </c>
      <c r="B6" s="46" t="str">
        <f>'1.Budget Preparation Info'!B3</f>
        <v>Community &amp; Comprehensive School: 
NON DEIS School Budget</v>
      </c>
      <c r="C6" s="58"/>
    </row>
    <row r="7" spans="1:15" x14ac:dyDescent="0.3">
      <c r="B7" s="40"/>
      <c r="C7" s="169" t="s">
        <v>97</v>
      </c>
      <c r="D7" s="170"/>
      <c r="E7" s="170"/>
      <c r="F7" s="170"/>
      <c r="G7" s="170"/>
      <c r="H7" s="170"/>
      <c r="I7" s="171"/>
      <c r="J7" s="171"/>
      <c r="K7" s="171"/>
      <c r="L7" s="171"/>
      <c r="M7" s="171"/>
    </row>
    <row r="8" spans="1:15" ht="16.2" thickBot="1" x14ac:dyDescent="0.35">
      <c r="A8" s="34" t="s">
        <v>151</v>
      </c>
      <c r="C8" s="172" t="s">
        <v>564</v>
      </c>
      <c r="D8" s="171"/>
      <c r="E8" s="171"/>
      <c r="F8" s="171"/>
      <c r="G8" s="171"/>
      <c r="H8" s="171"/>
      <c r="I8" s="171"/>
    </row>
    <row r="9" spans="1:15" ht="16.2" thickBot="1" x14ac:dyDescent="0.35">
      <c r="A9" s="22" t="s">
        <v>152</v>
      </c>
      <c r="B9" s="6" t="s">
        <v>153</v>
      </c>
      <c r="C9" s="59" t="s">
        <v>565</v>
      </c>
      <c r="D9" s="127" t="s">
        <v>566</v>
      </c>
      <c r="E9" s="127" t="s">
        <v>567</v>
      </c>
      <c r="F9" s="127" t="s">
        <v>568</v>
      </c>
      <c r="G9" s="127" t="s">
        <v>569</v>
      </c>
      <c r="H9" s="127" t="s">
        <v>570</v>
      </c>
      <c r="I9" s="127" t="s">
        <v>571</v>
      </c>
      <c r="J9" s="127" t="s">
        <v>572</v>
      </c>
      <c r="K9" s="127" t="s">
        <v>573</v>
      </c>
      <c r="L9" s="127" t="s">
        <v>574</v>
      </c>
      <c r="M9" s="127" t="s">
        <v>575</v>
      </c>
      <c r="N9" s="127" t="s">
        <v>576</v>
      </c>
      <c r="O9" s="127" t="s">
        <v>577</v>
      </c>
    </row>
    <row r="10" spans="1:15" ht="16.2" thickBot="1" x14ac:dyDescent="0.35">
      <c r="A10" s="462" t="s">
        <v>157</v>
      </c>
      <c r="B10" s="463"/>
      <c r="C10" s="467"/>
    </row>
    <row r="11" spans="1:15" x14ac:dyDescent="0.3">
      <c r="A11" s="23">
        <v>3010</v>
      </c>
      <c r="B11" s="9" t="s">
        <v>160</v>
      </c>
      <c r="C11" s="130">
        <f>'3.Income &amp; Expenditure Budget'!E12</f>
        <v>10000</v>
      </c>
      <c r="D11" s="128"/>
      <c r="E11" s="128"/>
      <c r="F11" s="128"/>
      <c r="G11" s="128"/>
      <c r="H11" s="128"/>
      <c r="I11" s="128"/>
      <c r="J11" s="128"/>
      <c r="K11" s="128"/>
      <c r="L11" s="128"/>
      <c r="M11" s="128" t="str">
        <f>IFERROR(VLOOKUP(ROWS($M$11:M11),$J$11:$J$246,2,0),"")</f>
        <v/>
      </c>
      <c r="N11" s="128"/>
      <c r="O11" s="128"/>
    </row>
    <row r="12" spans="1:15" ht="14.4" customHeight="1" x14ac:dyDescent="0.3">
      <c r="A12" s="24">
        <v>3020</v>
      </c>
      <c r="B12" s="10" t="s">
        <v>161</v>
      </c>
      <c r="C12" s="130">
        <f>'3.Income &amp; Expenditure Budget'!E13</f>
        <v>0</v>
      </c>
      <c r="D12" s="128"/>
      <c r="E12" s="128"/>
      <c r="F12" s="128"/>
      <c r="G12" s="128"/>
      <c r="H12" s="128"/>
      <c r="I12" s="128"/>
      <c r="J12" s="128"/>
      <c r="K12" s="128"/>
      <c r="L12" s="128"/>
      <c r="M12" s="128" t="str">
        <f>IFERROR(VLOOKUP(ROWS($M$11:M12),$J$11:$J$246,2,0),"")</f>
        <v/>
      </c>
      <c r="N12" s="128"/>
      <c r="O12" s="128"/>
    </row>
    <row r="13" spans="1:15" ht="31.2" x14ac:dyDescent="0.3">
      <c r="A13" s="24">
        <v>3021</v>
      </c>
      <c r="B13" s="10" t="s">
        <v>163</v>
      </c>
      <c r="C13" s="130">
        <f>'3.Income &amp; Expenditure Budget'!E14</f>
        <v>0</v>
      </c>
      <c r="D13" s="128"/>
      <c r="E13" s="128"/>
      <c r="F13" s="128"/>
      <c r="G13" s="128"/>
      <c r="H13" s="128"/>
      <c r="I13" s="128"/>
      <c r="J13" s="128"/>
      <c r="K13" s="128"/>
      <c r="L13" s="128"/>
      <c r="M13" s="128"/>
      <c r="N13" s="128"/>
      <c r="O13" s="128"/>
    </row>
    <row r="14" spans="1:15" ht="14.4" customHeight="1" x14ac:dyDescent="0.3">
      <c r="A14" s="24">
        <v>3022</v>
      </c>
      <c r="B14" s="10" t="s">
        <v>578</v>
      </c>
      <c r="C14" s="130">
        <f>'3.Income &amp; Expenditure Budget'!E15</f>
        <v>0</v>
      </c>
      <c r="D14" s="128"/>
      <c r="E14" s="128"/>
      <c r="F14" s="128"/>
      <c r="G14" s="128"/>
      <c r="H14" s="128"/>
      <c r="I14" s="128"/>
      <c r="J14" s="128"/>
      <c r="K14" s="128"/>
      <c r="L14" s="128"/>
      <c r="M14" s="128"/>
      <c r="N14" s="128"/>
      <c r="O14" s="128"/>
    </row>
    <row r="15" spans="1:15" x14ac:dyDescent="0.3">
      <c r="A15" s="24">
        <v>3030</v>
      </c>
      <c r="B15" s="10" t="s">
        <v>166</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3">
      <c r="A16" s="24">
        <v>3050</v>
      </c>
      <c r="B16" s="10" t="s">
        <v>168</v>
      </c>
      <c r="C16" s="130">
        <f>'3.Income &amp; Expenditure Budget'!E17</f>
        <v>24500</v>
      </c>
      <c r="D16" s="128"/>
      <c r="E16" s="128"/>
      <c r="F16" s="128"/>
      <c r="G16" s="128"/>
      <c r="H16" s="128"/>
      <c r="I16" s="128"/>
      <c r="J16" s="128"/>
      <c r="K16" s="128"/>
      <c r="L16" s="128"/>
      <c r="M16" s="128" t="str">
        <f>IFERROR(VLOOKUP(ROWS($M$11:M16),$J$11:$J$246,2,0),"")</f>
        <v/>
      </c>
      <c r="N16" s="128"/>
      <c r="O16" s="128"/>
    </row>
    <row r="17" spans="1:15" x14ac:dyDescent="0.3">
      <c r="A17" s="24">
        <v>3100</v>
      </c>
      <c r="B17" s="10" t="s">
        <v>169</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3">
      <c r="A18" s="24">
        <v>3130</v>
      </c>
      <c r="B18" s="10" t="s">
        <v>171</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3">
      <c r="A19" s="24">
        <v>3140</v>
      </c>
      <c r="B19" s="10" t="s">
        <v>172</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3">
      <c r="A20" s="24">
        <v>3150</v>
      </c>
      <c r="B20" s="10" t="s">
        <v>176</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3">
      <c r="A21" s="24">
        <v>3151</v>
      </c>
      <c r="B21" s="10" t="s">
        <v>177</v>
      </c>
      <c r="C21" s="130">
        <f>'3.Income &amp; Expenditure Budget'!E22</f>
        <v>0</v>
      </c>
      <c r="D21" s="128"/>
      <c r="E21" s="128"/>
      <c r="F21" s="128"/>
      <c r="G21" s="128"/>
      <c r="H21" s="128"/>
      <c r="I21" s="128"/>
      <c r="J21" s="128"/>
      <c r="K21" s="128"/>
      <c r="L21" s="128"/>
      <c r="M21" s="128"/>
      <c r="N21" s="128"/>
      <c r="O21" s="128"/>
    </row>
    <row r="22" spans="1:15" x14ac:dyDescent="0.3">
      <c r="A22" s="24">
        <v>3152</v>
      </c>
      <c r="B22" s="10" t="s">
        <v>179</v>
      </c>
      <c r="C22" s="130">
        <f>'3.Income &amp; Expenditure Budget'!E24</f>
        <v>1783.7</v>
      </c>
      <c r="D22" s="128"/>
      <c r="E22" s="128"/>
      <c r="F22" s="128"/>
      <c r="G22" s="128"/>
      <c r="H22" s="128"/>
      <c r="I22" s="128"/>
      <c r="J22" s="128"/>
      <c r="K22" s="128"/>
      <c r="L22" s="128"/>
      <c r="M22" s="128"/>
      <c r="N22" s="128"/>
      <c r="O22" s="128"/>
    </row>
    <row r="23" spans="1:15" x14ac:dyDescent="0.3">
      <c r="A23" s="24">
        <v>3155</v>
      </c>
      <c r="B23" s="10" t="s">
        <v>181</v>
      </c>
      <c r="C23" s="130">
        <f>'3.Income &amp; Expenditure Budget'!E25</f>
        <v>0</v>
      </c>
      <c r="D23" s="128"/>
      <c r="E23" s="128"/>
      <c r="F23" s="128"/>
      <c r="G23" s="128"/>
      <c r="H23" s="128"/>
      <c r="I23" s="128"/>
      <c r="J23" s="128"/>
      <c r="K23" s="128"/>
      <c r="L23" s="128"/>
      <c r="M23" s="128"/>
      <c r="N23" s="128"/>
      <c r="O23" s="128"/>
    </row>
    <row r="24" spans="1:15" x14ac:dyDescent="0.3">
      <c r="A24" s="24">
        <v>3170</v>
      </c>
      <c r="B24" s="10" t="s">
        <v>183</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3">
      <c r="A25" s="24">
        <v>3171</v>
      </c>
      <c r="B25" s="10" t="s">
        <v>184</v>
      </c>
      <c r="C25" s="130">
        <f>'3.Income &amp; Expenditure Budget'!E27</f>
        <v>0</v>
      </c>
      <c r="D25" s="128"/>
      <c r="E25" s="128"/>
      <c r="F25" s="128"/>
      <c r="G25" s="128"/>
      <c r="H25" s="128"/>
      <c r="I25" s="128"/>
      <c r="J25" s="128"/>
      <c r="K25" s="128"/>
      <c r="L25" s="128"/>
      <c r="M25" s="128"/>
      <c r="N25" s="128"/>
      <c r="O25" s="128"/>
    </row>
    <row r="26" spans="1:15" x14ac:dyDescent="0.3">
      <c r="A26" s="24">
        <v>3190</v>
      </c>
      <c r="B26" s="10" t="s">
        <v>186</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3">
      <c r="A27" s="24">
        <v>3200</v>
      </c>
      <c r="B27" s="10" t="s">
        <v>187</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3">
      <c r="A28" s="24">
        <v>3210</v>
      </c>
      <c r="B28" s="10" t="s">
        <v>188</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3">
      <c r="A29" s="24">
        <v>3220</v>
      </c>
      <c r="B29" s="10" t="s">
        <v>189</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3">
      <c r="A30" s="24">
        <v>3230</v>
      </c>
      <c r="B30" s="10" t="s">
        <v>190</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3">
      <c r="A31" s="24">
        <v>3240</v>
      </c>
      <c r="B31" s="10" t="s">
        <v>193</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3">
      <c r="A32" s="24">
        <v>3245</v>
      </c>
      <c r="B32" s="10" t="s">
        <v>195</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3">
      <c r="A33" s="24">
        <v>3255</v>
      </c>
      <c r="B33" s="10" t="s">
        <v>192</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3">
      <c r="A34" s="24">
        <v>3260</v>
      </c>
      <c r="B34" s="10" t="s">
        <v>194</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3">
      <c r="A35" s="24">
        <v>3270</v>
      </c>
      <c r="B35" s="10" t="s">
        <v>196</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3">
      <c r="A36" s="24">
        <v>3275</v>
      </c>
      <c r="B36" s="10" t="s">
        <v>198</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3">
      <c r="A37" s="24">
        <v>3276</v>
      </c>
      <c r="B37" s="10" t="s">
        <v>200</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3">
      <c r="A38" s="24">
        <v>3277</v>
      </c>
      <c r="B38" s="10" t="s">
        <v>206</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3">
      <c r="A39" s="24">
        <v>3289</v>
      </c>
      <c r="B39" s="10" t="s">
        <v>208</v>
      </c>
      <c r="C39" s="130">
        <f>'3.Income &amp; Expenditure Budget'!E41</f>
        <v>0</v>
      </c>
      <c r="D39" s="128"/>
      <c r="E39" s="128"/>
      <c r="F39" s="128"/>
      <c r="G39" s="128"/>
      <c r="H39" s="128"/>
      <c r="I39" s="128"/>
      <c r="J39" s="128"/>
      <c r="K39" s="128"/>
      <c r="L39" s="128"/>
      <c r="M39" s="128"/>
      <c r="N39" s="128"/>
      <c r="O39" s="128"/>
    </row>
    <row r="40" spans="1:15" x14ac:dyDescent="0.3">
      <c r="A40" s="24">
        <v>3290</v>
      </c>
      <c r="B40" s="10" t="s">
        <v>211</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3">
      <c r="A41" s="24">
        <v>3292</v>
      </c>
      <c r="B41" s="10" t="s">
        <v>207</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3">
      <c r="A42" s="48">
        <v>3293</v>
      </c>
      <c r="B42" s="10" t="s">
        <v>215</v>
      </c>
      <c r="C42" s="130">
        <f>'3.Income &amp; Expenditure Budget'!E44</f>
        <v>0</v>
      </c>
      <c r="D42" s="128"/>
      <c r="E42" s="128"/>
      <c r="F42" s="128"/>
      <c r="G42" s="128"/>
      <c r="H42" s="128"/>
      <c r="I42" s="128"/>
      <c r="J42" s="128"/>
      <c r="K42" s="128"/>
      <c r="L42" s="128"/>
      <c r="M42" s="128" t="str">
        <f>IFERROR(VLOOKUP(ROWS($M$11:M42),$J$11:$J$246,2,0),"")</f>
        <v/>
      </c>
      <c r="N42" s="128"/>
      <c r="O42" s="128"/>
    </row>
    <row r="43" spans="1:15" ht="16.2" thickBot="1" x14ac:dyDescent="0.35">
      <c r="A43" s="25">
        <v>3294</v>
      </c>
      <c r="B43" s="11" t="s">
        <v>217</v>
      </c>
      <c r="C43" s="131">
        <f>'3.Income &amp; Expenditure Budget'!E45</f>
        <v>0</v>
      </c>
      <c r="D43" s="128"/>
      <c r="E43" s="128"/>
      <c r="F43" s="128"/>
      <c r="G43" s="128"/>
      <c r="H43" s="128"/>
      <c r="I43" s="128"/>
      <c r="J43" s="128"/>
      <c r="K43" s="128"/>
      <c r="L43" s="128"/>
      <c r="M43" s="128" t="str">
        <f>IFERROR(VLOOKUP(ROWS($M$11:M43),$J$11:$J$246,2,0),"")</f>
        <v/>
      </c>
      <c r="N43" s="128"/>
      <c r="O43" s="128"/>
    </row>
    <row r="44" spans="1:15" ht="16.2" thickBot="1" x14ac:dyDescent="0.35">
      <c r="A44" s="26" t="s">
        <v>219</v>
      </c>
      <c r="B44" s="12"/>
      <c r="C44" s="60">
        <f>SUM(C11:C43)</f>
        <v>36283.699999999997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2" thickBot="1" x14ac:dyDescent="0.35">
      <c r="A45" s="21"/>
      <c r="B45" s="5"/>
      <c r="C45" s="61"/>
    </row>
    <row r="46" spans="1:15" ht="16.2" thickBot="1" x14ac:dyDescent="0.35">
      <c r="A46" s="465" t="s">
        <v>220</v>
      </c>
      <c r="B46" s="466"/>
      <c r="C46" s="467"/>
    </row>
    <row r="47" spans="1:15" x14ac:dyDescent="0.3">
      <c r="A47" s="23">
        <v>3295</v>
      </c>
      <c r="B47" s="133" t="s">
        <v>221</v>
      </c>
      <c r="C47" s="130">
        <f>'3.Income &amp; Expenditure Budget'!E49</f>
        <v>0</v>
      </c>
      <c r="D47" s="128"/>
      <c r="E47" s="128"/>
      <c r="F47" s="128"/>
      <c r="G47" s="128"/>
      <c r="H47" s="128"/>
      <c r="I47" s="128"/>
      <c r="J47" s="128"/>
      <c r="K47" s="128"/>
      <c r="L47" s="128"/>
      <c r="M47" s="128" t="str">
        <f>IFERROR(VLOOKUP(ROWS($M$11:M47),$J$11:$J$246,2,0),"")</f>
        <v/>
      </c>
      <c r="N47" s="128"/>
      <c r="O47" s="128"/>
    </row>
    <row r="48" spans="1:15" x14ac:dyDescent="0.3">
      <c r="A48" s="24">
        <v>3296</v>
      </c>
      <c r="B48" s="134" t="s">
        <v>223</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3">
      <c r="A49" s="24">
        <v>3297</v>
      </c>
      <c r="B49" s="134" t="s">
        <v>210</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3">
      <c r="A50" s="24">
        <v>3298</v>
      </c>
      <c r="B50" s="134" t="s">
        <v>212</v>
      </c>
      <c r="C50" s="130">
        <f>'3.Income &amp; Expenditure Budget'!E52</f>
        <v>0</v>
      </c>
      <c r="D50" s="128"/>
      <c r="E50" s="128"/>
      <c r="F50" s="128"/>
      <c r="G50" s="128"/>
      <c r="H50" s="128"/>
      <c r="I50" s="128"/>
      <c r="J50" s="128"/>
      <c r="K50" s="128"/>
      <c r="L50" s="128"/>
      <c r="M50" s="128" t="str">
        <f>IFERROR(VLOOKUP(ROWS($M$11:M50),$J$11:$J$246,2,0),"")</f>
        <v/>
      </c>
      <c r="N50" s="128"/>
      <c r="O50" s="128"/>
    </row>
    <row r="51" spans="1:15" ht="16.2" thickBot="1" x14ac:dyDescent="0.35">
      <c r="A51" s="50">
        <v>3299</v>
      </c>
      <c r="B51" s="135" t="s">
        <v>214</v>
      </c>
      <c r="C51" s="131">
        <f>'3.Income &amp; Expenditure Budget'!E53</f>
        <v>0</v>
      </c>
      <c r="D51" s="128"/>
      <c r="E51" s="128"/>
      <c r="F51" s="128"/>
      <c r="G51" s="128"/>
      <c r="H51" s="128"/>
      <c r="I51" s="128"/>
      <c r="J51" s="128"/>
      <c r="K51" s="128"/>
      <c r="L51" s="128"/>
      <c r="M51" s="128" t="str">
        <f>IFERROR(VLOOKUP(ROWS($M$11:M54),$J$11:$J$246,2,0),"")</f>
        <v/>
      </c>
      <c r="N51" s="128"/>
      <c r="O51" s="128"/>
    </row>
    <row r="52" spans="1:15" ht="16.2" thickBot="1" x14ac:dyDescent="0.35">
      <c r="A52" s="462" t="s">
        <v>229</v>
      </c>
      <c r="B52" s="489"/>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2" thickBot="1" x14ac:dyDescent="0.35">
      <c r="A53" s="28"/>
      <c r="B53" s="14"/>
      <c r="C53" s="62"/>
    </row>
    <row r="54" spans="1:15" ht="16.2" thickBot="1" x14ac:dyDescent="0.35">
      <c r="A54" s="462" t="s">
        <v>232</v>
      </c>
      <c r="B54" s="463"/>
      <c r="C54" s="467"/>
    </row>
    <row r="55" spans="1:15" x14ac:dyDescent="0.3">
      <c r="A55" s="24">
        <v>3300</v>
      </c>
      <c r="B55" s="10" t="s">
        <v>224</v>
      </c>
      <c r="C55" s="130">
        <f>'3.Income &amp; Expenditure Budget'!E57</f>
        <v>0</v>
      </c>
      <c r="D55" s="128"/>
      <c r="E55" s="128"/>
      <c r="F55" s="128"/>
      <c r="G55" s="128"/>
      <c r="H55" s="128"/>
      <c r="I55" s="128"/>
      <c r="J55" s="128"/>
      <c r="K55" s="128"/>
      <c r="L55" s="128"/>
      <c r="M55" s="128" t="str">
        <f>IFERROR(VLOOKUP(ROWS($M$11:M55),$J$11:$J$246,2,0),"")</f>
        <v/>
      </c>
      <c r="N55" s="128"/>
      <c r="O55" s="128"/>
    </row>
    <row r="56" spans="1:15" x14ac:dyDescent="0.3">
      <c r="A56" s="24">
        <v>3310</v>
      </c>
      <c r="B56" s="10" t="s">
        <v>225</v>
      </c>
      <c r="C56" s="130">
        <f>'3.Income &amp; Expenditure Budget'!E58</f>
        <v>0</v>
      </c>
      <c r="D56" s="128"/>
      <c r="E56" s="128"/>
      <c r="F56" s="128"/>
      <c r="G56" s="128"/>
      <c r="H56" s="128"/>
      <c r="I56" s="128"/>
      <c r="J56" s="128"/>
      <c r="K56" s="128"/>
      <c r="L56" s="128"/>
      <c r="M56" s="128" t="str">
        <f>IFERROR(VLOOKUP(ROWS($M$11:M56),$J$11:$J$246,2,0),"")</f>
        <v/>
      </c>
      <c r="N56" s="128"/>
      <c r="O56" s="128"/>
    </row>
    <row r="57" spans="1:15" x14ac:dyDescent="0.3">
      <c r="A57" s="24">
        <v>3330</v>
      </c>
      <c r="B57" s="10" t="s">
        <v>226</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3">
      <c r="A58" s="24">
        <v>3335</v>
      </c>
      <c r="B58" s="10" t="s">
        <v>238</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3">
      <c r="A59" s="24">
        <v>3350</v>
      </c>
      <c r="B59" s="10" t="s">
        <v>230</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3">
      <c r="A60" s="24">
        <v>3370</v>
      </c>
      <c r="B60" s="10" t="s">
        <v>231</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3">
      <c r="A61" s="24">
        <v>3375</v>
      </c>
      <c r="B61" s="10" t="s">
        <v>233</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3">
      <c r="A62" s="24">
        <v>3380</v>
      </c>
      <c r="B62" s="10" t="s">
        <v>247</v>
      </c>
      <c r="C62" s="130">
        <f>'3.Income &amp; Expenditure Budget'!E64</f>
        <v>0</v>
      </c>
      <c r="D62" s="128"/>
      <c r="E62" s="128"/>
      <c r="F62" s="128"/>
      <c r="G62" s="128"/>
      <c r="H62" s="128"/>
      <c r="I62" s="128"/>
      <c r="J62" s="128"/>
      <c r="K62" s="128"/>
      <c r="L62" s="128"/>
      <c r="M62" s="128"/>
      <c r="N62" s="128"/>
      <c r="O62" s="128"/>
    </row>
    <row r="63" spans="1:15" x14ac:dyDescent="0.3">
      <c r="A63" s="24">
        <v>3390</v>
      </c>
      <c r="B63" s="10" t="s">
        <v>236</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3">
      <c r="A64" s="24">
        <v>3395</v>
      </c>
      <c r="B64" s="10" t="s">
        <v>251</v>
      </c>
      <c r="C64" s="130">
        <f>'3.Income &amp; Expenditure Budget'!E66</f>
        <v>0</v>
      </c>
      <c r="D64" s="128"/>
      <c r="E64" s="128"/>
      <c r="F64" s="128"/>
      <c r="G64" s="128"/>
      <c r="H64" s="128"/>
      <c r="I64" s="128"/>
      <c r="J64" s="128"/>
      <c r="K64" s="128"/>
      <c r="L64" s="128"/>
      <c r="M64" s="128"/>
      <c r="N64" s="128"/>
      <c r="O64" s="128"/>
    </row>
    <row r="65" spans="1:15" x14ac:dyDescent="0.3">
      <c r="A65" s="24">
        <v>3410</v>
      </c>
      <c r="B65" s="10" t="s">
        <v>240</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3">
      <c r="A66" s="24">
        <v>3420</v>
      </c>
      <c r="B66" s="10" t="s">
        <v>242</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3">
      <c r="A67" s="24">
        <v>3430</v>
      </c>
      <c r="B67" s="10" t="s">
        <v>244</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3">
      <c r="A68" s="24">
        <v>3440</v>
      </c>
      <c r="B68" s="10" t="s">
        <v>246</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3">
      <c r="A69" s="24">
        <v>3450</v>
      </c>
      <c r="B69" s="10" t="s">
        <v>249</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3">
      <c r="A70" s="24">
        <v>3460</v>
      </c>
      <c r="B70" s="10" t="s">
        <v>261</v>
      </c>
      <c r="C70" s="130">
        <f>'3.Income &amp; Expenditure Budget'!E72</f>
        <v>0</v>
      </c>
      <c r="D70" s="128"/>
      <c r="E70" s="128"/>
      <c r="F70" s="128"/>
      <c r="G70" s="128"/>
      <c r="H70" s="128"/>
      <c r="I70" s="128"/>
      <c r="J70" s="128"/>
      <c r="K70" s="128"/>
      <c r="L70" s="128"/>
      <c r="M70" s="128"/>
      <c r="N70" s="128"/>
      <c r="O70" s="128"/>
    </row>
    <row r="71" spans="1:15" x14ac:dyDescent="0.3">
      <c r="A71" s="24">
        <v>3490</v>
      </c>
      <c r="B71" s="10" t="s">
        <v>253</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3">
      <c r="A72" s="24">
        <v>3495</v>
      </c>
      <c r="B72" s="10" t="s">
        <v>255</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3">
      <c r="A73" s="24">
        <v>3500</v>
      </c>
      <c r="B73" s="10" t="s">
        <v>257</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3">
      <c r="A74" s="24">
        <v>3510</v>
      </c>
      <c r="B74" s="10" t="s">
        <v>267</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3">
      <c r="A75" s="24">
        <v>3511</v>
      </c>
      <c r="B75" s="10" t="s">
        <v>269</v>
      </c>
      <c r="C75" s="130">
        <f>'3.Income &amp; Expenditure Budget'!E77</f>
        <v>0</v>
      </c>
      <c r="D75" s="128"/>
      <c r="E75" s="128"/>
      <c r="F75" s="128"/>
      <c r="G75" s="128"/>
      <c r="H75" s="128"/>
      <c r="I75" s="128"/>
      <c r="J75" s="128"/>
      <c r="K75" s="128"/>
      <c r="L75" s="128"/>
      <c r="M75" s="128"/>
      <c r="N75" s="128"/>
      <c r="O75" s="128"/>
    </row>
    <row r="76" spans="1:15" x14ac:dyDescent="0.3">
      <c r="A76" s="24">
        <v>3520</v>
      </c>
      <c r="B76" s="10" t="s">
        <v>260</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3">
      <c r="A77" s="24">
        <v>3530</v>
      </c>
      <c r="B77" s="10" t="s">
        <v>262</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3">
      <c r="A78" s="24">
        <v>3531</v>
      </c>
      <c r="B78" s="10" t="s">
        <v>263</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3">
      <c r="A79" s="24">
        <v>3535</v>
      </c>
      <c r="B79" s="10" t="s">
        <v>265</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3">
      <c r="A80" s="24">
        <v>3540</v>
      </c>
      <c r="B80" s="10" t="s">
        <v>266</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3">
      <c r="A81" s="24">
        <v>3545</v>
      </c>
      <c r="B81" s="10" t="s">
        <v>282</v>
      </c>
      <c r="C81" s="130">
        <f>'3.Income &amp; Expenditure Budget'!E83</f>
        <v>0</v>
      </c>
      <c r="D81" s="128"/>
      <c r="E81" s="128"/>
      <c r="F81" s="128"/>
      <c r="G81" s="128"/>
      <c r="H81" s="128"/>
      <c r="I81" s="128"/>
      <c r="J81" s="128"/>
      <c r="K81" s="128"/>
      <c r="L81" s="128"/>
      <c r="M81" s="128"/>
      <c r="N81" s="128"/>
      <c r="O81" s="128"/>
    </row>
    <row r="82" spans="1:15" x14ac:dyDescent="0.3">
      <c r="A82" s="24">
        <v>3550</v>
      </c>
      <c r="B82" s="10" t="s">
        <v>271</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3">
      <c r="A83" s="24">
        <v>3570</v>
      </c>
      <c r="B83" s="10" t="s">
        <v>273</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3">
      <c r="A84" s="24">
        <v>3572</v>
      </c>
      <c r="B84" s="10" t="s">
        <v>275</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3">
      <c r="A85" s="24">
        <v>3573</v>
      </c>
      <c r="B85" s="10" t="s">
        <v>286</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3">
      <c r="A86" s="24">
        <v>3574</v>
      </c>
      <c r="B86" s="10" t="s">
        <v>279</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3">
      <c r="A87" s="24">
        <v>3575</v>
      </c>
      <c r="B87" s="10" t="s">
        <v>281</v>
      </c>
      <c r="C87" s="130">
        <f>'3.Income &amp; Expenditure Budget'!E89</f>
        <v>0</v>
      </c>
      <c r="D87" s="128"/>
      <c r="E87" s="128"/>
      <c r="F87" s="128"/>
      <c r="G87" s="128"/>
      <c r="H87" s="128"/>
      <c r="I87" s="128"/>
      <c r="J87" s="128"/>
      <c r="K87" s="128"/>
      <c r="L87" s="128"/>
      <c r="M87" s="128" t="str">
        <f>IFERROR(VLOOKUP(ROWS($M$11:M87),$J$11:$J$246,2,0),"")</f>
        <v/>
      </c>
      <c r="N87" s="128"/>
      <c r="O87" s="128"/>
    </row>
    <row r="88" spans="1:15" ht="16.2" thickBot="1" x14ac:dyDescent="0.35">
      <c r="A88" s="25">
        <v>3580</v>
      </c>
      <c r="B88" s="11" t="s">
        <v>284</v>
      </c>
      <c r="C88" s="131">
        <f>'3.Income &amp; Expenditure Budget'!E90</f>
        <v>0</v>
      </c>
      <c r="D88" s="128"/>
      <c r="E88" s="128"/>
      <c r="F88" s="128"/>
      <c r="G88" s="128"/>
      <c r="H88" s="128"/>
      <c r="I88" s="128"/>
      <c r="J88" s="128"/>
      <c r="K88" s="128"/>
      <c r="L88" s="128"/>
      <c r="M88" s="128" t="str">
        <f>IFERROR(VLOOKUP(ROWS($M$11:M88),$J$11:$J$246,2,0),"")</f>
        <v/>
      </c>
      <c r="N88" s="128"/>
      <c r="O88" s="128"/>
    </row>
    <row r="89" spans="1:15" ht="16.2" thickBot="1" x14ac:dyDescent="0.35">
      <c r="A89" s="26" t="s">
        <v>294</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2" thickBot="1" x14ac:dyDescent="0.35">
      <c r="A90" s="24"/>
      <c r="B90" s="10"/>
      <c r="C90" s="62"/>
    </row>
    <row r="91" spans="1:15" ht="16.2" thickBot="1" x14ac:dyDescent="0.35">
      <c r="A91" s="462" t="s">
        <v>297</v>
      </c>
      <c r="B91" s="463"/>
      <c r="C91" s="467"/>
    </row>
    <row r="92" spans="1:15" x14ac:dyDescent="0.3">
      <c r="A92" s="23">
        <v>3650</v>
      </c>
      <c r="B92" s="9" t="s">
        <v>287</v>
      </c>
      <c r="C92" s="130">
        <f>'3.Income &amp; Expenditure Budget'!E94</f>
        <v>0</v>
      </c>
      <c r="D92" s="128"/>
      <c r="E92" s="128"/>
      <c r="F92" s="128"/>
      <c r="G92" s="128"/>
      <c r="H92" s="128"/>
      <c r="I92" s="128"/>
      <c r="J92" s="128"/>
      <c r="K92" s="128"/>
      <c r="L92" s="128"/>
      <c r="M92" s="128" t="str">
        <f>IFERROR(VLOOKUP(ROWS($M$11:M92),$J$11:$J$246,2,0),"")</f>
        <v/>
      </c>
      <c r="N92" s="128"/>
      <c r="O92" s="128"/>
    </row>
    <row r="93" spans="1:15" x14ac:dyDescent="0.3">
      <c r="A93" s="24">
        <v>3700</v>
      </c>
      <c r="B93" s="10" t="s">
        <v>289</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3">
      <c r="A94" s="24">
        <v>3770</v>
      </c>
      <c r="B94" s="10" t="s">
        <v>291</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3">
      <c r="A95" s="24">
        <v>3800</v>
      </c>
      <c r="B95" s="10" t="s">
        <v>293</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3">
      <c r="A96" s="24">
        <v>3850</v>
      </c>
      <c r="B96" s="10" t="s">
        <v>295</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3">
      <c r="A97" s="24">
        <v>3851</v>
      </c>
      <c r="B97" s="10" t="s">
        <v>296</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3">
      <c r="A98" s="24">
        <v>3852</v>
      </c>
      <c r="B98" s="10" t="s">
        <v>298</v>
      </c>
      <c r="C98" s="130">
        <f>'3.Income &amp; Expenditure Budget'!E100</f>
        <v>0</v>
      </c>
      <c r="D98" s="128"/>
      <c r="E98" s="128"/>
      <c r="F98" s="128"/>
      <c r="G98" s="128"/>
      <c r="H98" s="128"/>
      <c r="I98" s="128"/>
      <c r="J98" s="128"/>
      <c r="K98" s="128"/>
      <c r="L98" s="128"/>
      <c r="M98" s="128" t="str">
        <f>IFERROR(VLOOKUP(ROWS($M$11:M98),$J$11:$J$246,2,0),"")</f>
        <v/>
      </c>
      <c r="N98" s="128"/>
      <c r="O98" s="128"/>
    </row>
    <row r="99" spans="1:15" ht="16.2" thickBot="1" x14ac:dyDescent="0.35">
      <c r="A99" s="25">
        <v>3853</v>
      </c>
      <c r="B99" s="11" t="s">
        <v>299</v>
      </c>
      <c r="C99" s="131">
        <f>'3.Income &amp; Expenditure Budget'!E101</f>
        <v>0</v>
      </c>
      <c r="D99" s="128"/>
      <c r="E99" s="128"/>
      <c r="F99" s="128"/>
      <c r="G99" s="128"/>
      <c r="H99" s="128"/>
      <c r="I99" s="128"/>
      <c r="J99" s="128"/>
      <c r="K99" s="128"/>
      <c r="L99" s="128"/>
      <c r="M99" s="128" t="str">
        <f>IFERROR(VLOOKUP(ROWS($M$11:M99),$J$11:$J$246,2,0),"")</f>
        <v/>
      </c>
      <c r="N99" s="128"/>
      <c r="O99" s="128"/>
    </row>
    <row r="100" spans="1:15" ht="16.2" thickBot="1" x14ac:dyDescent="0.35">
      <c r="A100" s="29" t="s">
        <v>305</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2" thickBot="1" x14ac:dyDescent="0.35">
      <c r="A101" s="30"/>
      <c r="B101" s="16"/>
      <c r="C101" s="117"/>
      <c r="D101" s="119"/>
      <c r="E101" s="119"/>
      <c r="F101" s="119"/>
      <c r="G101" s="119"/>
      <c r="H101" s="119"/>
      <c r="I101" s="119"/>
      <c r="J101" s="119"/>
      <c r="K101" s="119"/>
      <c r="L101" s="119"/>
      <c r="M101" s="119"/>
      <c r="N101" s="119"/>
      <c r="O101" s="119"/>
    </row>
    <row r="102" spans="1:15" ht="16.2" thickBot="1" x14ac:dyDescent="0.35">
      <c r="A102" s="486" t="s">
        <v>308</v>
      </c>
      <c r="B102" s="463"/>
      <c r="C102" s="116">
        <f t="shared" ref="C102:O102" si="4">C44+C52+C89+C100</f>
        <v>36283.699999999997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2" thickBot="1" x14ac:dyDescent="0.35">
      <c r="A103" s="30"/>
      <c r="B103" s="16"/>
      <c r="C103" s="63"/>
    </row>
    <row r="104" spans="1:15" ht="16.2" thickBot="1" x14ac:dyDescent="0.35">
      <c r="A104" s="31"/>
      <c r="B104" s="17" t="s">
        <v>310</v>
      </c>
      <c r="C104" s="64"/>
    </row>
    <row r="105" spans="1:15" ht="16.2" thickBot="1" x14ac:dyDescent="0.35">
      <c r="A105" s="32"/>
      <c r="B105" s="18"/>
    </row>
    <row r="106" spans="1:15" ht="16.2" thickBot="1" x14ac:dyDescent="0.35">
      <c r="A106" s="471" t="s">
        <v>313</v>
      </c>
      <c r="B106" s="474"/>
      <c r="C106" s="476"/>
    </row>
    <row r="107" spans="1:15" x14ac:dyDescent="0.3">
      <c r="A107" s="23">
        <v>4110</v>
      </c>
      <c r="B107" s="9" t="s">
        <v>306</v>
      </c>
      <c r="C107" s="130">
        <f>'3.Income &amp; Expenditure Budget'!E109</f>
        <v>0</v>
      </c>
      <c r="D107" s="128"/>
      <c r="E107" s="128"/>
      <c r="F107" s="128"/>
      <c r="G107" s="128"/>
      <c r="H107" s="128"/>
      <c r="I107" s="128"/>
      <c r="J107" s="128"/>
      <c r="K107" s="128"/>
      <c r="L107" s="128"/>
      <c r="M107" s="128" t="str">
        <f>IFERROR(VLOOKUP(ROWS($M$11:M107),$J$11:$J$246,2,0),"")</f>
        <v/>
      </c>
      <c r="N107" s="128"/>
      <c r="O107" s="128"/>
    </row>
    <row r="108" spans="1:15" x14ac:dyDescent="0.3">
      <c r="A108" s="24">
        <v>4111</v>
      </c>
      <c r="B108" s="10" t="s">
        <v>307</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3">
      <c r="A109" s="24">
        <v>4112</v>
      </c>
      <c r="B109" s="10" t="s">
        <v>309</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3">
      <c r="A110" s="24">
        <v>4113</v>
      </c>
      <c r="B110" s="49" t="s">
        <v>320</v>
      </c>
      <c r="C110" s="130">
        <f>'3.Income &amp; Expenditure Budget'!E112</f>
        <v>1783.7</v>
      </c>
      <c r="D110" s="128"/>
      <c r="E110" s="128"/>
      <c r="F110" s="128"/>
      <c r="G110" s="128"/>
      <c r="H110" s="128"/>
      <c r="I110" s="128"/>
      <c r="J110" s="128"/>
      <c r="K110" s="128"/>
      <c r="L110" s="128"/>
      <c r="M110" s="128"/>
      <c r="N110" s="128"/>
      <c r="O110" s="128"/>
    </row>
    <row r="111" spans="1:15" x14ac:dyDescent="0.3">
      <c r="A111" s="24">
        <v>4150</v>
      </c>
      <c r="B111" s="10" t="s">
        <v>311</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3">
      <c r="A112" s="24">
        <v>4155</v>
      </c>
      <c r="B112" s="10" t="s">
        <v>312</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3">
      <c r="A113" s="24">
        <v>4170</v>
      </c>
      <c r="B113" s="10" t="s">
        <v>314</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3">
      <c r="A114" s="24">
        <v>4180</v>
      </c>
      <c r="B114" s="10" t="s">
        <v>316</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3">
      <c r="A115" s="24">
        <v>4181</v>
      </c>
      <c r="B115" s="10" t="s">
        <v>325</v>
      </c>
      <c r="C115" s="130">
        <f>'3.Income &amp; Expenditure Budget'!E117</f>
        <v>0</v>
      </c>
      <c r="D115" s="128"/>
      <c r="E115" s="128"/>
      <c r="F115" s="128"/>
      <c r="G115" s="128"/>
      <c r="H115" s="128"/>
      <c r="I115" s="128"/>
      <c r="J115" s="128"/>
      <c r="K115" s="128"/>
      <c r="L115" s="128"/>
      <c r="M115" s="128"/>
      <c r="N115" s="128"/>
      <c r="O115" s="128"/>
    </row>
    <row r="116" spans="1:15" x14ac:dyDescent="0.3">
      <c r="A116" s="24">
        <v>4190</v>
      </c>
      <c r="B116" s="10" t="s">
        <v>319</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3">
      <c r="A117" s="24">
        <v>4191</v>
      </c>
      <c r="B117" s="10" t="s">
        <v>326</v>
      </c>
      <c r="C117" s="130">
        <f>'3.Income &amp; Expenditure Budget'!E119</f>
        <v>0</v>
      </c>
      <c r="D117" s="128"/>
      <c r="E117" s="128"/>
      <c r="F117" s="128"/>
      <c r="G117" s="128"/>
      <c r="H117" s="128"/>
      <c r="I117" s="128"/>
      <c r="J117" s="128"/>
      <c r="K117" s="128"/>
      <c r="L117" s="128"/>
      <c r="M117" s="128"/>
      <c r="N117" s="128"/>
      <c r="O117" s="128"/>
    </row>
    <row r="118" spans="1:15" x14ac:dyDescent="0.3">
      <c r="A118" s="24">
        <v>4196</v>
      </c>
      <c r="B118" s="10" t="s">
        <v>323</v>
      </c>
      <c r="C118" s="130">
        <f>'3.Income &amp; Expenditure Budget'!E120</f>
        <v>0</v>
      </c>
      <c r="D118" s="128"/>
      <c r="E118" s="128"/>
      <c r="F118" s="128"/>
      <c r="G118" s="128"/>
      <c r="H118" s="128"/>
      <c r="I118" s="128"/>
      <c r="J118" s="128"/>
      <c r="K118" s="128"/>
      <c r="L118" s="128"/>
      <c r="M118" s="128" t="str">
        <f>IFERROR(VLOOKUP(ROWS($M$11:M118),$J$11:$J$246,2,0),"")</f>
        <v/>
      </c>
      <c r="N118" s="128"/>
      <c r="O118" s="128"/>
    </row>
    <row r="119" spans="1:15" x14ac:dyDescent="0.3">
      <c r="A119" s="24">
        <v>4198</v>
      </c>
      <c r="B119" s="10" t="s">
        <v>329</v>
      </c>
      <c r="C119" s="130">
        <f>'3.Income &amp; Expenditure Budget'!E121</f>
        <v>0</v>
      </c>
      <c r="D119" s="128"/>
      <c r="E119" s="128"/>
      <c r="F119" s="128"/>
      <c r="G119" s="128"/>
      <c r="H119" s="128"/>
      <c r="I119" s="128"/>
      <c r="J119" s="128"/>
      <c r="K119" s="128"/>
      <c r="L119" s="128"/>
      <c r="M119" s="128"/>
      <c r="N119" s="128"/>
      <c r="O119" s="128"/>
    </row>
    <row r="120" spans="1:15" ht="16.2" thickBot="1" x14ac:dyDescent="0.35">
      <c r="A120" s="25">
        <v>4199</v>
      </c>
      <c r="B120" s="11" t="s">
        <v>330</v>
      </c>
      <c r="C120" s="131">
        <f>'3.Income &amp; Expenditure Budget'!E122</f>
        <v>0</v>
      </c>
      <c r="D120" s="128"/>
      <c r="E120" s="128"/>
      <c r="F120" s="128"/>
      <c r="G120" s="128"/>
      <c r="H120" s="128"/>
      <c r="I120" s="128"/>
      <c r="J120" s="128"/>
      <c r="K120" s="128"/>
      <c r="L120" s="128"/>
      <c r="M120" s="128"/>
      <c r="N120" s="128"/>
      <c r="O120" s="128"/>
    </row>
    <row r="121" spans="1:15" ht="16.2" thickBot="1" x14ac:dyDescent="0.35">
      <c r="A121" s="471" t="s">
        <v>332</v>
      </c>
      <c r="B121" s="463"/>
      <c r="C121" s="65">
        <f>SUM(C107:C120)</f>
        <v>1783.7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2" thickBot="1" x14ac:dyDescent="0.35">
      <c r="A122" s="24"/>
      <c r="B122" s="10"/>
      <c r="C122" s="62"/>
    </row>
    <row r="123" spans="1:15" ht="16.2" thickBot="1" x14ac:dyDescent="0.35">
      <c r="A123" s="471" t="s">
        <v>335</v>
      </c>
      <c r="B123" s="474"/>
      <c r="C123" s="476"/>
    </row>
    <row r="124" spans="1:15" x14ac:dyDescent="0.3">
      <c r="A124" s="23">
        <v>4310</v>
      </c>
      <c r="B124" s="9" t="s">
        <v>327</v>
      </c>
      <c r="C124" s="130">
        <f>'3.Income &amp; Expenditure Budget'!E126</f>
        <v>0</v>
      </c>
      <c r="D124" s="128"/>
      <c r="E124" s="128"/>
      <c r="F124" s="128"/>
      <c r="G124" s="128"/>
      <c r="H124" s="128"/>
      <c r="I124" s="128"/>
      <c r="J124" s="128"/>
      <c r="K124" s="128"/>
      <c r="L124" s="128"/>
      <c r="M124" s="128" t="str">
        <f>IFERROR(VLOOKUP(ROWS($M$11:M124),$J$11:$J$246,2,0),"")</f>
        <v/>
      </c>
      <c r="N124" s="128"/>
      <c r="O124" s="128"/>
    </row>
    <row r="125" spans="1:15" ht="31.2" x14ac:dyDescent="0.3">
      <c r="A125" s="24">
        <v>4311</v>
      </c>
      <c r="B125" s="10" t="s">
        <v>339</v>
      </c>
      <c r="C125" s="130">
        <f>'3.Income &amp; Expenditure Budget'!E127</f>
        <v>0</v>
      </c>
      <c r="D125" s="128"/>
      <c r="E125" s="128"/>
      <c r="F125" s="128"/>
      <c r="G125" s="128"/>
      <c r="H125" s="128"/>
      <c r="I125" s="128"/>
      <c r="J125" s="128"/>
      <c r="K125" s="128"/>
      <c r="L125" s="128"/>
      <c r="M125" s="128"/>
      <c r="N125" s="128"/>
      <c r="O125" s="128"/>
    </row>
    <row r="126" spans="1:15" x14ac:dyDescent="0.3">
      <c r="A126" s="24">
        <v>4315</v>
      </c>
      <c r="B126" s="10" t="s">
        <v>341</v>
      </c>
      <c r="C126" s="130">
        <f>'3.Income &amp; Expenditure Budget'!E128</f>
        <v>0</v>
      </c>
      <c r="D126" s="128"/>
      <c r="E126" s="128"/>
      <c r="F126" s="128"/>
      <c r="G126" s="128"/>
      <c r="H126" s="128"/>
      <c r="I126" s="128"/>
      <c r="J126" s="128"/>
      <c r="K126" s="128"/>
      <c r="L126" s="128"/>
      <c r="M126" s="128"/>
      <c r="N126" s="128"/>
      <c r="O126" s="128"/>
    </row>
    <row r="127" spans="1:15" x14ac:dyDescent="0.3">
      <c r="A127" s="24">
        <v>4330</v>
      </c>
      <c r="B127" s="10" t="s">
        <v>331</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3">
      <c r="A128" s="24">
        <v>4350</v>
      </c>
      <c r="B128" s="10" t="s">
        <v>333</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3">
      <c r="A129" s="24">
        <v>4370</v>
      </c>
      <c r="B129" s="10" t="s">
        <v>334</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3">
      <c r="A130" s="24">
        <v>4390</v>
      </c>
      <c r="B130" s="10" t="s">
        <v>336</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3">
      <c r="A131" s="24">
        <v>4410</v>
      </c>
      <c r="B131" s="10" t="s">
        <v>348</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3">
      <c r="A132" s="24">
        <v>4420</v>
      </c>
      <c r="B132" s="10" t="s">
        <v>351</v>
      </c>
      <c r="C132" s="130">
        <f>'3.Income &amp; Expenditure Budget'!E134</f>
        <v>0</v>
      </c>
      <c r="D132" s="128"/>
      <c r="E132" s="128"/>
      <c r="F132" s="128"/>
      <c r="G132" s="128"/>
      <c r="H132" s="128"/>
      <c r="I132" s="128"/>
      <c r="J132" s="128"/>
      <c r="K132" s="128"/>
      <c r="L132" s="128"/>
      <c r="M132" s="128"/>
      <c r="N132" s="128"/>
      <c r="O132" s="128"/>
    </row>
    <row r="133" spans="1:15" x14ac:dyDescent="0.3">
      <c r="A133" s="24">
        <v>4430</v>
      </c>
      <c r="B133" s="10" t="s">
        <v>343</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3">
      <c r="A134" s="24">
        <v>4450</v>
      </c>
      <c r="B134" s="10" t="s">
        <v>344</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3">
      <c r="A135" s="24">
        <v>4470</v>
      </c>
      <c r="B135" s="10" t="s">
        <v>345</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3">
      <c r="A136" s="24">
        <v>4490</v>
      </c>
      <c r="B136" s="10" t="s">
        <v>346</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3">
      <c r="A137" s="24">
        <v>4550</v>
      </c>
      <c r="B137" s="10" t="s">
        <v>347</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3">
      <c r="A138" s="24">
        <v>4570</v>
      </c>
      <c r="B138" s="10" t="s">
        <v>350</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3">
      <c r="A139" s="24">
        <v>4590</v>
      </c>
      <c r="B139" s="10" t="s">
        <v>353</v>
      </c>
      <c r="C139" s="130">
        <f>'3.Income &amp; Expenditure Budget'!E141</f>
        <v>0</v>
      </c>
      <c r="D139" s="128"/>
      <c r="E139" s="128"/>
      <c r="F139" s="128"/>
      <c r="G139" s="128"/>
      <c r="H139" s="128"/>
      <c r="I139" s="128"/>
      <c r="J139" s="128"/>
      <c r="K139" s="128"/>
      <c r="L139" s="128"/>
      <c r="M139" s="128" t="str">
        <f>IFERROR(VLOOKUP(ROWS($M$11:M139),$J$11:$J$246,2,0),"")</f>
        <v/>
      </c>
      <c r="N139" s="128"/>
      <c r="O139" s="128"/>
    </row>
    <row r="140" spans="1:15" x14ac:dyDescent="0.3">
      <c r="A140" s="24">
        <v>4610</v>
      </c>
      <c r="B140" s="10" t="s">
        <v>354</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3">
      <c r="A141" s="24">
        <v>4620</v>
      </c>
      <c r="B141" s="10" t="s">
        <v>355</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3">
      <c r="A142" s="24">
        <v>4630</v>
      </c>
      <c r="B142" s="10" t="s">
        <v>356</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3">
      <c r="A143" s="24">
        <v>4635</v>
      </c>
      <c r="B143" s="10" t="s">
        <v>366</v>
      </c>
      <c r="C143" s="130">
        <f>'3.Income &amp; Expenditure Budget'!E145</f>
        <v>0</v>
      </c>
      <c r="D143" s="128"/>
      <c r="E143" s="128"/>
      <c r="F143" s="128"/>
      <c r="G143" s="128"/>
      <c r="H143" s="128"/>
      <c r="I143" s="128"/>
      <c r="J143" s="128"/>
      <c r="K143" s="128"/>
      <c r="L143" s="128"/>
      <c r="M143" s="128"/>
      <c r="N143" s="128"/>
      <c r="O143" s="128"/>
    </row>
    <row r="144" spans="1:15" x14ac:dyDescent="0.3">
      <c r="A144" s="24">
        <v>4640</v>
      </c>
      <c r="B144" s="10" t="s">
        <v>368</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3">
      <c r="A145" s="24">
        <v>4641</v>
      </c>
      <c r="B145" s="10" t="s">
        <v>370</v>
      </c>
      <c r="C145" s="130">
        <f>'3.Income &amp; Expenditure Budget'!E147</f>
        <v>0</v>
      </c>
      <c r="D145" s="128"/>
      <c r="E145" s="128"/>
      <c r="F145" s="128"/>
      <c r="G145" s="128"/>
      <c r="H145" s="128"/>
      <c r="I145" s="128"/>
      <c r="J145" s="128"/>
      <c r="K145" s="128"/>
      <c r="L145" s="128"/>
      <c r="M145" s="128"/>
      <c r="N145" s="128"/>
      <c r="O145" s="128"/>
    </row>
    <row r="146" spans="1:15" x14ac:dyDescent="0.3">
      <c r="A146" s="24">
        <v>4650</v>
      </c>
      <c r="B146" s="10" t="s">
        <v>361</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3">
      <c r="A147" s="24">
        <v>4670</v>
      </c>
      <c r="B147" s="10" t="s">
        <v>363</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3">
      <c r="A148" s="24">
        <v>4671</v>
      </c>
      <c r="B148" s="10" t="s">
        <v>375</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3">
      <c r="A149" s="24">
        <v>4690</v>
      </c>
      <c r="B149" s="10" t="s">
        <v>378</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3">
      <c r="A150" s="24">
        <v>4710</v>
      </c>
      <c r="B150" s="10" t="s">
        <v>367</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3">
      <c r="A151" s="24">
        <v>4720</v>
      </c>
      <c r="B151" s="10" t="s">
        <v>369</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3">
      <c r="A152" s="24">
        <v>4730</v>
      </c>
      <c r="B152" s="10" t="s">
        <v>372</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3">
      <c r="A153" s="24">
        <v>4731</v>
      </c>
      <c r="B153" s="49" t="s">
        <v>385</v>
      </c>
      <c r="C153" s="130">
        <f>'3.Income &amp; Expenditure Budget'!E155</f>
        <v>0</v>
      </c>
      <c r="D153" s="128"/>
      <c r="E153" s="128"/>
      <c r="F153" s="128"/>
      <c r="G153" s="128"/>
      <c r="H153" s="128"/>
      <c r="I153" s="128"/>
      <c r="J153" s="128"/>
      <c r="K153" s="128"/>
      <c r="L153" s="128"/>
      <c r="M153" s="128"/>
      <c r="N153" s="128"/>
      <c r="O153" s="128"/>
    </row>
    <row r="154" spans="1:15" ht="14.25" customHeight="1" x14ac:dyDescent="0.3">
      <c r="A154" s="24">
        <v>4740</v>
      </c>
      <c r="B154" s="10" t="s">
        <v>374</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3">
      <c r="A155" s="24">
        <v>4741</v>
      </c>
      <c r="B155" s="10" t="s">
        <v>389</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3">
      <c r="A156" s="24">
        <v>4750</v>
      </c>
      <c r="B156" s="10" t="s">
        <v>380</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3">
      <c r="A157" s="24">
        <v>4760</v>
      </c>
      <c r="B157" s="10" t="s">
        <v>381</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3">
      <c r="A158" s="24">
        <v>4770</v>
      </c>
      <c r="B158" s="10" t="s">
        <v>382</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3">
      <c r="A159" s="24">
        <v>4780</v>
      </c>
      <c r="B159" s="10" t="s">
        <v>384</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3">
      <c r="A160" s="24">
        <v>4810</v>
      </c>
      <c r="B160" s="10" t="s">
        <v>387</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3">
      <c r="A161" s="24">
        <v>4815</v>
      </c>
      <c r="B161" s="10" t="s">
        <v>388</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3">
      <c r="A162" s="24">
        <v>4850</v>
      </c>
      <c r="B162" s="10" t="s">
        <v>391</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3">
      <c r="A163" s="24">
        <v>4908</v>
      </c>
      <c r="B163" s="10" t="s">
        <v>399</v>
      </c>
      <c r="C163" s="130">
        <f>'3.Income &amp; Expenditure Budget'!E165</f>
        <v>0</v>
      </c>
      <c r="D163" s="128"/>
      <c r="E163" s="128"/>
      <c r="F163" s="128"/>
      <c r="G163" s="128"/>
      <c r="H163" s="128"/>
      <c r="I163" s="128"/>
      <c r="J163" s="128"/>
      <c r="K163" s="128"/>
      <c r="L163" s="128"/>
      <c r="M163" s="128"/>
      <c r="N163" s="128"/>
      <c r="O163" s="128"/>
    </row>
    <row r="164" spans="1:15" x14ac:dyDescent="0.3">
      <c r="A164" s="24">
        <v>4909</v>
      </c>
      <c r="B164" s="10" t="s">
        <v>400</v>
      </c>
      <c r="C164" s="130">
        <f>'3.Income &amp; Expenditure Budget'!E166</f>
        <v>0</v>
      </c>
      <c r="D164" s="128"/>
      <c r="E164" s="128"/>
      <c r="F164" s="128"/>
      <c r="G164" s="128"/>
      <c r="H164" s="128"/>
      <c r="I164" s="128"/>
      <c r="J164" s="128"/>
      <c r="K164" s="128"/>
      <c r="L164" s="128"/>
      <c r="M164" s="128"/>
      <c r="N164" s="128"/>
      <c r="O164" s="128"/>
    </row>
    <row r="165" spans="1:15" x14ac:dyDescent="0.3">
      <c r="A165" s="24">
        <v>4910</v>
      </c>
      <c r="B165" s="10" t="s">
        <v>393</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3">
      <c r="A166" s="24">
        <v>4911</v>
      </c>
      <c r="B166" s="10" t="s">
        <v>394</v>
      </c>
      <c r="C166" s="130">
        <f>'3.Income &amp; Expenditure Budget'!E168</f>
        <v>0</v>
      </c>
      <c r="D166" s="128"/>
      <c r="E166" s="128"/>
      <c r="F166" s="128"/>
      <c r="G166" s="128"/>
      <c r="H166" s="128"/>
      <c r="I166" s="128"/>
      <c r="J166" s="128"/>
      <c r="K166" s="128"/>
      <c r="L166" s="128"/>
      <c r="M166" s="128" t="str">
        <f>IFERROR(VLOOKUP(ROWS($M$11:M166),$J$11:$J$246,2,0),"")</f>
        <v/>
      </c>
      <c r="N166" s="128"/>
      <c r="O166" s="128"/>
    </row>
    <row r="167" spans="1:15" x14ac:dyDescent="0.3">
      <c r="A167" s="24">
        <v>4912</v>
      </c>
      <c r="B167" s="10" t="s">
        <v>405</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3">
      <c r="A168" s="24">
        <v>4913</v>
      </c>
      <c r="B168" s="10" t="s">
        <v>397</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3">
      <c r="A169" s="24">
        <v>4914</v>
      </c>
      <c r="B169" s="10" t="s">
        <v>410</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3">
      <c r="A170" s="24">
        <v>4915</v>
      </c>
      <c r="B170" s="10" t="s">
        <v>412</v>
      </c>
      <c r="C170" s="130">
        <f>'3.Income &amp; Expenditure Budget'!E172</f>
        <v>0</v>
      </c>
      <c r="D170" s="128"/>
      <c r="E170" s="128"/>
      <c r="F170" s="128"/>
      <c r="G170" s="128"/>
      <c r="H170" s="128"/>
      <c r="I170" s="128"/>
      <c r="J170" s="128"/>
      <c r="K170" s="128"/>
      <c r="L170" s="128"/>
      <c r="M170" s="128"/>
      <c r="N170" s="128"/>
      <c r="O170" s="128"/>
    </row>
    <row r="171" spans="1:15" x14ac:dyDescent="0.3">
      <c r="A171" s="24">
        <v>4916</v>
      </c>
      <c r="B171" s="10" t="s">
        <v>401</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3">
      <c r="A172" s="24">
        <v>4917</v>
      </c>
      <c r="B172" s="10" t="s">
        <v>402</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3">
      <c r="A173" s="24">
        <v>4918</v>
      </c>
      <c r="B173" s="10" t="s">
        <v>404</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3">
      <c r="A174" s="24">
        <v>4919</v>
      </c>
      <c r="B174" s="10" t="s">
        <v>407</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3">
      <c r="A175" s="24">
        <v>4920</v>
      </c>
      <c r="B175" s="10" t="s">
        <v>420</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3">
      <c r="A176" s="24">
        <v>4921</v>
      </c>
      <c r="B176" s="10" t="s">
        <v>411</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3">
      <c r="A177" s="24">
        <v>4922</v>
      </c>
      <c r="B177" s="10" t="s">
        <v>413</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3">
      <c r="A178" s="24">
        <v>4923</v>
      </c>
      <c r="B178" s="10" t="s">
        <v>414</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3">
      <c r="A179" s="24">
        <v>4924</v>
      </c>
      <c r="B179" s="10" t="s">
        <v>416</v>
      </c>
      <c r="C179" s="130">
        <f>'3.Income &amp; Expenditure Budget'!E181</f>
        <v>0</v>
      </c>
      <c r="D179" s="128"/>
      <c r="E179" s="128"/>
      <c r="F179" s="128"/>
      <c r="G179" s="128"/>
      <c r="H179" s="128"/>
      <c r="I179" s="128"/>
      <c r="J179" s="128"/>
      <c r="K179" s="128"/>
      <c r="L179" s="128"/>
      <c r="M179" s="128" t="str">
        <f>IFERROR(VLOOKUP(ROWS($M$11:M179),$J$11:$J$246,2,0),"")</f>
        <v/>
      </c>
      <c r="N179" s="128"/>
      <c r="O179" s="128"/>
    </row>
    <row r="180" spans="1:15" x14ac:dyDescent="0.3">
      <c r="A180" s="24">
        <v>4925</v>
      </c>
      <c r="B180" s="10" t="s">
        <v>418</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3">
      <c r="A181" s="24">
        <v>4927</v>
      </c>
      <c r="B181" s="10" t="s">
        <v>427</v>
      </c>
      <c r="C181" s="130">
        <f>'3.Income &amp; Expenditure Budget'!E183</f>
        <v>0</v>
      </c>
      <c r="D181" s="128"/>
      <c r="E181" s="128"/>
      <c r="F181" s="128"/>
      <c r="G181" s="128"/>
      <c r="H181" s="128"/>
      <c r="I181" s="128"/>
      <c r="J181" s="128"/>
      <c r="K181" s="128"/>
      <c r="L181" s="128"/>
      <c r="M181" s="128"/>
      <c r="N181" s="128"/>
      <c r="O181" s="128"/>
    </row>
    <row r="182" spans="1:15" x14ac:dyDescent="0.3">
      <c r="A182" s="24">
        <v>4928</v>
      </c>
      <c r="B182" s="10" t="s">
        <v>429</v>
      </c>
      <c r="C182" s="130">
        <f>'3.Income &amp; Expenditure Budget'!E184</f>
        <v>0</v>
      </c>
      <c r="D182" s="128"/>
      <c r="E182" s="128"/>
      <c r="F182" s="128"/>
      <c r="G182" s="128"/>
      <c r="H182" s="128"/>
      <c r="I182" s="128"/>
      <c r="J182" s="128"/>
      <c r="K182" s="128"/>
      <c r="L182" s="128"/>
      <c r="M182" s="128"/>
      <c r="N182" s="128"/>
      <c r="O182" s="128"/>
    </row>
    <row r="183" spans="1:15" x14ac:dyDescent="0.3">
      <c r="A183" s="27">
        <v>4929</v>
      </c>
      <c r="B183" s="13" t="s">
        <v>431</v>
      </c>
      <c r="C183" s="130">
        <f>'3.Income &amp; Expenditure Budget'!E185</f>
        <v>0</v>
      </c>
      <c r="D183" s="128"/>
      <c r="E183" s="128"/>
      <c r="F183" s="128"/>
      <c r="G183" s="128"/>
      <c r="H183" s="128"/>
      <c r="I183" s="128"/>
      <c r="J183" s="128"/>
      <c r="K183" s="128"/>
      <c r="L183" s="128"/>
      <c r="M183" s="128"/>
      <c r="N183" s="128"/>
      <c r="O183" s="128"/>
    </row>
    <row r="184" spans="1:15" ht="16.2" thickBot="1" x14ac:dyDescent="0.35">
      <c r="A184" s="25">
        <v>4930</v>
      </c>
      <c r="B184" s="11" t="s">
        <v>423</v>
      </c>
      <c r="C184" s="131">
        <f>'3.Income &amp; Expenditure Budget'!E186</f>
        <v>0</v>
      </c>
      <c r="D184" s="128"/>
      <c r="E184" s="128"/>
      <c r="F184" s="128"/>
      <c r="G184" s="128"/>
      <c r="H184" s="128"/>
      <c r="I184" s="128"/>
      <c r="J184" s="128"/>
      <c r="K184" s="128"/>
      <c r="L184" s="128"/>
      <c r="M184" s="128" t="str">
        <f>IFERROR(VLOOKUP(ROWS($M$11:M184),$J$11:$J$246,2,0),"")</f>
        <v/>
      </c>
      <c r="N184" s="128"/>
      <c r="O184" s="128"/>
    </row>
    <row r="185" spans="1:15" ht="16.2" thickBot="1" x14ac:dyDescent="0.35">
      <c r="A185" s="471" t="s">
        <v>332</v>
      </c>
      <c r="B185" s="463"/>
      <c r="C185" s="65">
        <f>SUM(C124:C184)</f>
        <v>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2" thickBot="1" x14ac:dyDescent="0.35">
      <c r="A186" s="24"/>
      <c r="B186" s="10"/>
      <c r="C186" s="62"/>
    </row>
    <row r="187" spans="1:15" ht="16.2" thickBot="1" x14ac:dyDescent="0.35">
      <c r="A187" s="471" t="s">
        <v>438</v>
      </c>
      <c r="B187" s="474"/>
      <c r="C187" s="479"/>
    </row>
    <row r="188" spans="1:15" x14ac:dyDescent="0.3">
      <c r="A188" s="28">
        <v>5010</v>
      </c>
      <c r="B188" s="14" t="s">
        <v>428</v>
      </c>
      <c r="C188" s="132">
        <f>'3.Income &amp; Expenditure Budget'!E190</f>
        <v>0</v>
      </c>
      <c r="D188" s="128"/>
      <c r="E188" s="128"/>
      <c r="F188" s="128"/>
      <c r="G188" s="128"/>
      <c r="H188" s="128"/>
      <c r="I188" s="128"/>
      <c r="J188" s="128"/>
      <c r="K188" s="128"/>
      <c r="L188" s="128"/>
      <c r="M188" s="128" t="str">
        <f>IFERROR(VLOOKUP(ROWS($M$11:M188),$J$11:$J$246,2,0),"")</f>
        <v/>
      </c>
      <c r="N188" s="128"/>
      <c r="O188" s="128"/>
    </row>
    <row r="189" spans="1:15" x14ac:dyDescent="0.3">
      <c r="A189" s="24">
        <v>5030</v>
      </c>
      <c r="B189" s="10" t="s">
        <v>430</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3">
      <c r="A190" s="24">
        <v>5110</v>
      </c>
      <c r="B190" s="10" t="s">
        <v>433</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3">
      <c r="A191" s="24">
        <v>5112</v>
      </c>
      <c r="B191" s="10" t="s">
        <v>434</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3">
      <c r="A192" s="24">
        <v>5150</v>
      </c>
      <c r="B192" s="10" t="s">
        <v>436</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3">
      <c r="A193" s="24">
        <v>5170</v>
      </c>
      <c r="B193" s="10" t="s">
        <v>437</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3">
      <c r="A194" s="24">
        <v>5175</v>
      </c>
      <c r="B194" s="10" t="s">
        <v>447</v>
      </c>
      <c r="C194" s="130">
        <f>'3.Income &amp; Expenditure Budget'!E196</f>
        <v>0</v>
      </c>
      <c r="D194" s="128"/>
      <c r="E194" s="128"/>
      <c r="F194" s="128"/>
      <c r="G194" s="128"/>
      <c r="H194" s="128"/>
      <c r="I194" s="128"/>
      <c r="J194" s="128"/>
      <c r="K194" s="128"/>
      <c r="L194" s="128"/>
      <c r="M194" s="128"/>
      <c r="N194" s="128"/>
      <c r="O194" s="128"/>
    </row>
    <row r="195" spans="1:15" x14ac:dyDescent="0.3">
      <c r="A195" s="24">
        <v>5310</v>
      </c>
      <c r="B195" s="10" t="s">
        <v>440</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3">
      <c r="A196" s="24">
        <v>5315</v>
      </c>
      <c r="B196" s="10" t="s">
        <v>450</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3">
      <c r="A197" s="24">
        <v>5316</v>
      </c>
      <c r="B197" s="10" t="s">
        <v>452</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3">
      <c r="A198" s="24">
        <v>5350</v>
      </c>
      <c r="B198" s="10" t="s">
        <v>443</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3">
      <c r="A199" s="24">
        <v>5400</v>
      </c>
      <c r="B199" s="10" t="s">
        <v>455</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3">
      <c r="A200" s="24">
        <v>5450</v>
      </c>
      <c r="B200" s="10" t="s">
        <v>457</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3">
      <c r="A201" s="24">
        <v>5510</v>
      </c>
      <c r="B201" s="10" t="s">
        <v>445</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3">
      <c r="A202" s="24">
        <v>5550</v>
      </c>
      <c r="B202" s="10" t="s">
        <v>446</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3">
      <c r="A203" s="24">
        <v>5551</v>
      </c>
      <c r="B203" s="10" t="s">
        <v>448</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3">
      <c r="A204" s="24">
        <v>5552</v>
      </c>
      <c r="B204" s="10" t="s">
        <v>449</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3">
      <c r="A205" s="24">
        <v>5553</v>
      </c>
      <c r="B205" s="10" t="s">
        <v>461</v>
      </c>
      <c r="C205" s="130">
        <f>'3.Income &amp; Expenditure Budget'!E207</f>
        <v>0</v>
      </c>
      <c r="D205" s="128"/>
      <c r="E205" s="128"/>
      <c r="F205" s="128"/>
      <c r="G205" s="128"/>
      <c r="H205" s="128"/>
      <c r="I205" s="128"/>
      <c r="J205" s="128"/>
      <c r="K205" s="128"/>
      <c r="L205" s="128"/>
      <c r="M205" s="128"/>
      <c r="N205" s="128"/>
      <c r="O205" s="128"/>
    </row>
    <row r="206" spans="1:15" x14ac:dyDescent="0.3">
      <c r="A206" s="24">
        <v>5610</v>
      </c>
      <c r="B206" s="10" t="s">
        <v>464</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3">
      <c r="A207" s="24">
        <v>5611</v>
      </c>
      <c r="B207" s="10" t="s">
        <v>466</v>
      </c>
      <c r="C207" s="130">
        <f>'3.Income &amp; Expenditure Budget'!E209</f>
        <v>0</v>
      </c>
      <c r="D207" s="128"/>
      <c r="E207" s="128"/>
      <c r="F207" s="128"/>
      <c r="G207" s="128"/>
      <c r="H207" s="128"/>
      <c r="I207" s="128"/>
      <c r="J207" s="128"/>
      <c r="K207" s="128"/>
      <c r="L207" s="128"/>
      <c r="M207" s="128"/>
      <c r="N207" s="128"/>
      <c r="O207" s="128"/>
    </row>
    <row r="208" spans="1:15" x14ac:dyDescent="0.3">
      <c r="A208" s="24">
        <v>5700</v>
      </c>
      <c r="B208" s="10" t="s">
        <v>456</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2" thickBot="1" x14ac:dyDescent="0.35">
      <c r="A209" s="24">
        <v>5800</v>
      </c>
      <c r="B209" s="10" t="s">
        <v>458</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2" thickBot="1" x14ac:dyDescent="0.35">
      <c r="A210" s="471" t="s">
        <v>470</v>
      </c>
      <c r="B210" s="463"/>
      <c r="C210" s="65">
        <f>SUM(C188:C209)</f>
        <v>0</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2" thickBot="1" x14ac:dyDescent="0.35">
      <c r="A211" s="24"/>
      <c r="B211" s="10"/>
      <c r="C211" s="62"/>
    </row>
    <row r="212" spans="1:15" ht="16.2" thickBot="1" x14ac:dyDescent="0.35">
      <c r="A212" s="471" t="s">
        <v>473</v>
      </c>
      <c r="B212" s="474"/>
      <c r="C212" s="479"/>
    </row>
    <row r="213" spans="1:15" x14ac:dyDescent="0.3">
      <c r="A213" s="28">
        <v>6010</v>
      </c>
      <c r="B213" s="14" t="s">
        <v>460</v>
      </c>
      <c r="C213" s="132">
        <f>'3.Income &amp; Expenditure Budget'!E215</f>
        <v>0</v>
      </c>
      <c r="D213" s="128"/>
      <c r="E213" s="128"/>
      <c r="F213" s="128"/>
      <c r="G213" s="128"/>
      <c r="H213" s="128"/>
      <c r="I213" s="128"/>
      <c r="J213" s="128"/>
      <c r="K213" s="128"/>
      <c r="L213" s="128"/>
      <c r="M213" s="128" t="str">
        <f>IFERROR(VLOOKUP(ROWS($M$11:M213),$J$11:$J$246,2,0),"")</f>
        <v/>
      </c>
      <c r="N213" s="128"/>
      <c r="O213" s="128"/>
    </row>
    <row r="214" spans="1:15" x14ac:dyDescent="0.3">
      <c r="A214" s="24">
        <v>6050</v>
      </c>
      <c r="B214" s="10" t="s">
        <v>463</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3">
      <c r="A215" s="24">
        <v>6100</v>
      </c>
      <c r="B215" s="10" t="s">
        <v>465</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3">
      <c r="A216" s="24">
        <v>6150</v>
      </c>
      <c r="B216" s="10" t="s">
        <v>467</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3">
      <c r="A217" s="24">
        <v>6210</v>
      </c>
      <c r="B217" s="10" t="s">
        <v>468</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3">
      <c r="A218" s="24">
        <v>6250</v>
      </c>
      <c r="B218" s="10" t="s">
        <v>469</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3">
      <c r="A219" s="24">
        <v>6300</v>
      </c>
      <c r="B219" s="10" t="s">
        <v>471</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3">
      <c r="A220" s="24">
        <v>6350</v>
      </c>
      <c r="B220" s="10" t="s">
        <v>472</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3">
      <c r="A221" s="24">
        <v>6355</v>
      </c>
      <c r="B221" s="10" t="s">
        <v>485</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3">
      <c r="A222" s="24">
        <v>6400</v>
      </c>
      <c r="B222" s="10" t="s">
        <v>476</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3">
      <c r="A223" s="24">
        <v>6450</v>
      </c>
      <c r="B223" s="10" t="s">
        <v>477</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3">
      <c r="A224" s="24">
        <v>6500</v>
      </c>
      <c r="B224" s="10" t="s">
        <v>478</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3">
      <c r="A225" s="24">
        <v>6600</v>
      </c>
      <c r="B225" s="10" t="s">
        <v>479</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3">
      <c r="A226" s="24">
        <v>6650</v>
      </c>
      <c r="B226" s="10" t="s">
        <v>480</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3">
      <c r="A227" s="24">
        <v>6700</v>
      </c>
      <c r="B227" s="10" t="s">
        <v>481</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3">
      <c r="A228" s="24">
        <v>6730</v>
      </c>
      <c r="B228" s="10" t="s">
        <v>482</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3">
      <c r="A229" s="24">
        <v>6731</v>
      </c>
      <c r="B229" s="10" t="s">
        <v>484</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3">
      <c r="A230" s="24">
        <v>6750</v>
      </c>
      <c r="B230" s="10" t="s">
        <v>487</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3">
      <c r="A231" s="24">
        <v>6755</v>
      </c>
      <c r="B231" s="10" t="s">
        <v>488</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3">
      <c r="A232" s="24">
        <v>6780</v>
      </c>
      <c r="B232" s="10" t="s">
        <v>489</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3">
      <c r="A233" s="24">
        <v>6800</v>
      </c>
      <c r="B233" s="10" t="s">
        <v>490</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3">
      <c r="A234" s="24">
        <v>6830</v>
      </c>
      <c r="B234" s="10" t="s">
        <v>491</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3">
      <c r="A235" s="24">
        <v>6870</v>
      </c>
      <c r="B235" s="10" t="s">
        <v>500</v>
      </c>
      <c r="C235" s="130">
        <f>'3.Income &amp; Expenditure Budget'!E237</f>
        <v>0</v>
      </c>
      <c r="D235" s="128"/>
      <c r="E235" s="128"/>
      <c r="F235" s="128"/>
      <c r="G235" s="128"/>
      <c r="H235" s="128"/>
      <c r="I235" s="128"/>
      <c r="J235" s="128"/>
      <c r="K235" s="128"/>
      <c r="L235" s="128"/>
      <c r="M235" s="128"/>
      <c r="N235" s="128"/>
      <c r="O235" s="128"/>
    </row>
    <row r="236" spans="1:15" ht="16.2" thickBot="1" x14ac:dyDescent="0.35">
      <c r="A236" s="25">
        <v>6900</v>
      </c>
      <c r="B236" s="11" t="s">
        <v>493</v>
      </c>
      <c r="C236" s="131">
        <f>'3.Income &amp; Expenditure Budget'!E238</f>
        <v>0</v>
      </c>
      <c r="D236" s="128"/>
      <c r="E236" s="128"/>
      <c r="F236" s="128"/>
      <c r="G236" s="128"/>
      <c r="H236" s="128"/>
      <c r="I236" s="128"/>
      <c r="J236" s="128"/>
      <c r="K236" s="128"/>
      <c r="L236" s="128"/>
      <c r="M236" s="128" t="str">
        <f>IFERROR(VLOOKUP(ROWS($M$11:M236),$J$11:$J$246,2,0),"")</f>
        <v/>
      </c>
      <c r="N236" s="128"/>
      <c r="O236" s="128"/>
    </row>
    <row r="237" spans="1:15" ht="16.2" thickBot="1" x14ac:dyDescent="0.35">
      <c r="A237" s="471" t="s">
        <v>504</v>
      </c>
      <c r="B237" s="463"/>
      <c r="C237" s="65">
        <f>SUM(C213:C236)</f>
        <v>0</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2" thickBot="1" x14ac:dyDescent="0.35">
      <c r="A238" s="24"/>
      <c r="B238" s="10"/>
      <c r="C238" s="62"/>
    </row>
    <row r="239" spans="1:15" ht="16.2" thickBot="1" x14ac:dyDescent="0.35">
      <c r="A239" s="471" t="s">
        <v>506</v>
      </c>
      <c r="B239" s="474"/>
      <c r="C239" s="479"/>
    </row>
    <row r="240" spans="1:15" x14ac:dyDescent="0.3">
      <c r="A240" s="28">
        <v>7300</v>
      </c>
      <c r="B240" s="14" t="s">
        <v>495</v>
      </c>
      <c r="C240" s="132">
        <f>'3.Income &amp; Expenditure Budget'!E242</f>
        <v>0</v>
      </c>
      <c r="D240" s="128"/>
      <c r="E240" s="128"/>
      <c r="F240" s="128"/>
      <c r="G240" s="128"/>
      <c r="H240" s="128"/>
      <c r="I240" s="128"/>
      <c r="J240" s="128"/>
      <c r="K240" s="128"/>
      <c r="L240" s="128"/>
      <c r="M240" s="128" t="str">
        <f>IFERROR(VLOOKUP(ROWS($M$11:M240),$J$11:$J$246,2,0),"")</f>
        <v/>
      </c>
      <c r="N240" s="128"/>
      <c r="O240" s="128"/>
    </row>
    <row r="241" spans="1:15" x14ac:dyDescent="0.3">
      <c r="A241" s="24">
        <v>7320</v>
      </c>
      <c r="B241" s="10" t="s">
        <v>496</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3">
      <c r="A242" s="24">
        <v>7400</v>
      </c>
      <c r="B242" s="10" t="s">
        <v>498</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3">
      <c r="A243" s="24">
        <v>7450</v>
      </c>
      <c r="B243" s="10" t="s">
        <v>499</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3">
      <c r="A244" s="24">
        <v>7500</v>
      </c>
      <c r="B244" s="10" t="s">
        <v>502</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3">
      <c r="A245" s="24">
        <v>7800</v>
      </c>
      <c r="B245" s="10" t="s">
        <v>503</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2" thickBot="1" x14ac:dyDescent="0.35">
      <c r="A246" s="25">
        <v>7850</v>
      </c>
      <c r="B246" s="11" t="s">
        <v>505</v>
      </c>
      <c r="C246" s="131">
        <f>'3.Income &amp; Expenditure Budget'!E248</f>
        <v>0</v>
      </c>
      <c r="D246" s="128"/>
      <c r="E246" s="128"/>
      <c r="F246" s="128"/>
      <c r="G246" s="128"/>
      <c r="H246" s="128"/>
      <c r="I246" s="128"/>
      <c r="J246" s="128"/>
      <c r="K246" s="128"/>
      <c r="L246" s="128"/>
      <c r="M246" s="128" t="str">
        <f>IFERROR(VLOOKUP(ROWS($M$11:M246),$J$11:$J$246,2,0),"")</f>
        <v/>
      </c>
      <c r="N246" s="128"/>
      <c r="O246" s="128"/>
    </row>
    <row r="247" spans="1:15" ht="16.2" thickBot="1" x14ac:dyDescent="0.35">
      <c r="A247" s="494" t="s">
        <v>510</v>
      </c>
      <c r="B247" s="466"/>
      <c r="C247" s="65">
        <f>SUM(C240:C246)</f>
        <v>0</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3">
      <c r="A248" s="33"/>
      <c r="B248" s="19"/>
      <c r="C248" s="66"/>
      <c r="D248" s="66"/>
      <c r="E248" s="66"/>
      <c r="F248" s="66"/>
      <c r="G248" s="66"/>
      <c r="H248" s="66"/>
      <c r="I248" s="66"/>
      <c r="J248" s="66"/>
      <c r="K248" s="66"/>
      <c r="L248" s="66"/>
      <c r="M248" s="66"/>
      <c r="N248" s="66"/>
      <c r="O248" s="66"/>
    </row>
    <row r="249" spans="1:15" x14ac:dyDescent="0.3">
      <c r="A249" s="490" t="s">
        <v>511</v>
      </c>
      <c r="B249" s="495"/>
      <c r="C249" s="67">
        <f>(C121+C185+C210+C237+C247)*5%</f>
        <v>89.185000000000002</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2" thickBot="1" x14ac:dyDescent="0.35">
      <c r="A250" s="33"/>
      <c r="B250" s="19"/>
      <c r="C250" s="68"/>
      <c r="D250" s="68"/>
      <c r="E250" s="68"/>
      <c r="F250" s="68"/>
      <c r="G250" s="68"/>
      <c r="H250" s="68"/>
      <c r="I250" s="68"/>
      <c r="J250" s="68"/>
      <c r="K250" s="68"/>
      <c r="L250" s="68"/>
      <c r="M250" s="68"/>
      <c r="N250" s="68"/>
      <c r="O250" s="68"/>
    </row>
    <row r="251" spans="1:15" ht="16.2" thickBot="1" x14ac:dyDescent="0.35">
      <c r="A251" s="490" t="s">
        <v>513</v>
      </c>
      <c r="B251" s="491"/>
      <c r="C251" s="69">
        <f>C121+C185+C210+C237+C247+C249</f>
        <v>1872.885</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2" thickBot="1" x14ac:dyDescent="0.35">
      <c r="A252" s="33"/>
      <c r="B252" s="19"/>
      <c r="C252" s="63"/>
      <c r="D252" s="63"/>
      <c r="E252" s="63"/>
      <c r="F252" s="63"/>
      <c r="G252" s="63"/>
      <c r="H252" s="63"/>
      <c r="I252" s="63"/>
      <c r="J252" s="63"/>
      <c r="K252" s="63"/>
      <c r="L252" s="63"/>
      <c r="M252" s="63"/>
      <c r="N252" s="63"/>
      <c r="O252" s="63"/>
    </row>
    <row r="253" spans="1:15" ht="16.2" thickBot="1" x14ac:dyDescent="0.35">
      <c r="A253" s="492" t="s">
        <v>579</v>
      </c>
      <c r="B253" s="493"/>
      <c r="C253" s="70">
        <f>C102-C251</f>
        <v>34410.814999999995</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2" thickBot="1" x14ac:dyDescent="0.35"/>
    <row r="255" spans="1:15" ht="16.2" thickBot="1" x14ac:dyDescent="0.35">
      <c r="A255" s="471" t="s">
        <v>580</v>
      </c>
      <c r="B255" s="474"/>
      <c r="C255" s="479"/>
    </row>
    <row r="256" spans="1:15" ht="16.2" thickBot="1" x14ac:dyDescent="0.35">
      <c r="A256" s="471" t="s">
        <v>581</v>
      </c>
      <c r="B256" s="474"/>
      <c r="C256" s="479"/>
    </row>
    <row r="257" spans="1:15" x14ac:dyDescent="0.3">
      <c r="A257" s="199">
        <v>3900</v>
      </c>
      <c r="B257" s="200" t="s">
        <v>582</v>
      </c>
      <c r="C257" s="132"/>
      <c r="D257" s="128"/>
      <c r="E257" s="128"/>
      <c r="F257" s="128"/>
      <c r="G257" s="128"/>
      <c r="H257" s="128"/>
      <c r="I257" s="128"/>
      <c r="J257" s="128"/>
      <c r="K257" s="128"/>
      <c r="L257" s="128"/>
      <c r="M257" s="128" t="str">
        <f>IFERROR(VLOOKUP(ROWS($M$11:M257),$J$11:$J$246,2,0),"")</f>
        <v/>
      </c>
      <c r="N257" s="128"/>
      <c r="O257" s="128"/>
    </row>
    <row r="258" spans="1:15" x14ac:dyDescent="0.3">
      <c r="A258" s="199">
        <v>3901</v>
      </c>
      <c r="B258" s="200" t="s">
        <v>583</v>
      </c>
      <c r="C258" s="132"/>
      <c r="D258" s="128"/>
      <c r="E258" s="128"/>
      <c r="F258" s="128"/>
      <c r="G258" s="128"/>
      <c r="H258" s="128"/>
      <c r="I258" s="128"/>
      <c r="J258" s="128"/>
      <c r="K258" s="128"/>
      <c r="L258" s="128"/>
      <c r="M258" s="128" t="str">
        <f>IFERROR(VLOOKUP(ROWS($M$11:M258),$J$11:$J$246,2,0),"")</f>
        <v/>
      </c>
      <c r="N258" s="128"/>
      <c r="O258" s="128"/>
    </row>
    <row r="259" spans="1:15" x14ac:dyDescent="0.3">
      <c r="A259" s="199">
        <v>3902</v>
      </c>
      <c r="B259" s="200" t="s">
        <v>584</v>
      </c>
      <c r="C259" s="130"/>
      <c r="D259" s="128"/>
      <c r="E259" s="128"/>
      <c r="F259" s="128"/>
      <c r="G259" s="128"/>
      <c r="H259" s="128"/>
      <c r="I259" s="128"/>
      <c r="J259" s="128"/>
      <c r="K259" s="128"/>
      <c r="L259" s="128"/>
      <c r="M259" s="128" t="str">
        <f>IFERROR(VLOOKUP(ROWS($M$11:M259),$J$11:$J$246,2,0),"")</f>
        <v/>
      </c>
      <c r="N259" s="128"/>
      <c r="O259" s="128"/>
    </row>
    <row r="260" spans="1:15" x14ac:dyDescent="0.3">
      <c r="A260" s="199">
        <v>3903</v>
      </c>
      <c r="B260" s="200" t="s">
        <v>585</v>
      </c>
      <c r="C260" s="130"/>
      <c r="D260" s="128"/>
      <c r="E260" s="128"/>
      <c r="F260" s="128"/>
      <c r="G260" s="128"/>
      <c r="H260" s="128"/>
      <c r="I260" s="128"/>
      <c r="J260" s="128"/>
      <c r="K260" s="128"/>
      <c r="L260" s="128"/>
      <c r="M260" s="128" t="str">
        <f>IFERROR(VLOOKUP(ROWS($M$11:M260),$J$11:$J$246,2,0),"")</f>
        <v/>
      </c>
      <c r="N260" s="128"/>
      <c r="O260" s="128"/>
    </row>
    <row r="261" spans="1:15" x14ac:dyDescent="0.3">
      <c r="A261" s="199">
        <v>3904</v>
      </c>
      <c r="B261" s="200" t="s">
        <v>586</v>
      </c>
      <c r="C261" s="130"/>
      <c r="D261" s="128"/>
      <c r="E261" s="128"/>
      <c r="F261" s="128"/>
      <c r="G261" s="128"/>
      <c r="H261" s="128"/>
      <c r="I261" s="128"/>
      <c r="J261" s="128"/>
      <c r="K261" s="128"/>
      <c r="L261" s="128"/>
      <c r="M261" s="128" t="str">
        <f>IFERROR(VLOOKUP(ROWS($M$11:M261),$J$11:$J$246,2,0),"")</f>
        <v/>
      </c>
      <c r="N261" s="128"/>
      <c r="O261" s="128"/>
    </row>
    <row r="262" spans="1:15" x14ac:dyDescent="0.3">
      <c r="A262" s="199">
        <v>3905</v>
      </c>
      <c r="B262" s="200" t="s">
        <v>587</v>
      </c>
      <c r="C262" s="130"/>
      <c r="D262" s="128"/>
      <c r="E262" s="128"/>
      <c r="F262" s="128"/>
      <c r="G262" s="128"/>
      <c r="H262" s="128"/>
      <c r="I262" s="128"/>
      <c r="J262" s="128"/>
      <c r="K262" s="128"/>
      <c r="L262" s="128"/>
      <c r="M262" s="128" t="str">
        <f>IFERROR(VLOOKUP(ROWS($M$11:M262),$J$11:$J$246,2,0),"")</f>
        <v/>
      </c>
      <c r="N262" s="128"/>
      <c r="O262" s="128"/>
    </row>
    <row r="263" spans="1:15" x14ac:dyDescent="0.3">
      <c r="A263" s="199">
        <v>3907</v>
      </c>
      <c r="B263" s="200" t="s">
        <v>588</v>
      </c>
      <c r="C263" s="130"/>
      <c r="D263" s="128"/>
      <c r="E263" s="128"/>
      <c r="F263" s="128"/>
      <c r="G263" s="128"/>
      <c r="H263" s="128"/>
      <c r="I263" s="128"/>
      <c r="J263" s="128"/>
      <c r="K263" s="128"/>
      <c r="L263" s="128"/>
      <c r="M263" s="128"/>
      <c r="N263" s="128"/>
      <c r="O263" s="128"/>
    </row>
    <row r="264" spans="1:15" x14ac:dyDescent="0.3">
      <c r="A264" s="199">
        <v>3920</v>
      </c>
      <c r="B264" s="200" t="s">
        <v>589</v>
      </c>
      <c r="C264" s="130"/>
      <c r="D264" s="128"/>
      <c r="E264" s="128"/>
      <c r="F264" s="128"/>
      <c r="G264" s="128"/>
      <c r="H264" s="128"/>
      <c r="I264" s="128"/>
      <c r="J264" s="128"/>
      <c r="K264" s="128"/>
      <c r="L264" s="128"/>
      <c r="M264" s="128" t="str">
        <f>IFERROR(VLOOKUP(ROWS($M$11:M264),$J$11:$J$246,2,0),"")</f>
        <v/>
      </c>
      <c r="N264" s="128"/>
      <c r="O264" s="128"/>
    </row>
    <row r="265" spans="1:15" ht="16.2" thickBot="1" x14ac:dyDescent="0.35">
      <c r="A265" s="199">
        <v>3921</v>
      </c>
      <c r="B265" s="200" t="s">
        <v>590</v>
      </c>
      <c r="C265" s="131"/>
      <c r="D265" s="128"/>
      <c r="E265" s="128"/>
      <c r="F265" s="128"/>
      <c r="G265" s="128"/>
      <c r="H265" s="128"/>
      <c r="I265" s="128"/>
      <c r="J265" s="128"/>
      <c r="K265" s="128"/>
      <c r="L265" s="128"/>
      <c r="M265" s="128" t="str">
        <f>IFERROR(VLOOKUP(ROWS($M$11:M265),$J$11:$J$246,2,0),"")</f>
        <v/>
      </c>
      <c r="N265" s="128"/>
      <c r="O265" s="128"/>
    </row>
    <row r="266" spans="1:15" ht="16.2" thickBot="1" x14ac:dyDescent="0.35">
      <c r="A266" s="494" t="s">
        <v>591</v>
      </c>
      <c r="B266" s="466"/>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2" thickBot="1" x14ac:dyDescent="0.35">
      <c r="A267" s="471" t="s">
        <v>592</v>
      </c>
      <c r="B267" s="474"/>
      <c r="C267" s="479"/>
      <c r="D267" s="207"/>
      <c r="E267" s="207"/>
      <c r="F267" s="207"/>
      <c r="G267" s="207"/>
      <c r="H267" s="207"/>
      <c r="I267" s="207"/>
      <c r="J267" s="207"/>
      <c r="K267" s="207"/>
      <c r="L267" s="207"/>
      <c r="M267" s="207"/>
      <c r="N267" s="207"/>
      <c r="O267" s="207"/>
    </row>
    <row r="268" spans="1:15" x14ac:dyDescent="0.3">
      <c r="A268" s="201">
        <v>1401</v>
      </c>
      <c r="B268" s="202" t="s">
        <v>593</v>
      </c>
      <c r="C268" s="132"/>
      <c r="D268" s="128"/>
      <c r="E268" s="128"/>
      <c r="F268" s="128"/>
      <c r="G268" s="128"/>
      <c r="H268" s="128"/>
      <c r="I268" s="128"/>
      <c r="J268" s="128"/>
      <c r="K268" s="128"/>
      <c r="L268" s="128"/>
      <c r="M268" s="128" t="str">
        <f>IFERROR(VLOOKUP(ROWS($M$11:M268),$J$11:$J$246,2,0),"")</f>
        <v/>
      </c>
      <c r="N268" s="128"/>
      <c r="O268" s="128"/>
    </row>
    <row r="269" spans="1:15" x14ac:dyDescent="0.3">
      <c r="A269" s="199">
        <v>1421</v>
      </c>
      <c r="B269" s="200" t="s">
        <v>594</v>
      </c>
      <c r="C269" s="132"/>
      <c r="D269" s="128"/>
      <c r="E269" s="128"/>
      <c r="F269" s="128"/>
      <c r="G269" s="128"/>
      <c r="H269" s="128"/>
      <c r="I269" s="128"/>
      <c r="J269" s="128"/>
      <c r="K269" s="128"/>
      <c r="L269" s="128"/>
      <c r="M269" s="128" t="str">
        <f>IFERROR(VLOOKUP(ROWS($M$11:M269),$J$11:$J$246,2,0),"")</f>
        <v/>
      </c>
      <c r="N269" s="128"/>
      <c r="O269" s="128"/>
    </row>
    <row r="270" spans="1:15" x14ac:dyDescent="0.3">
      <c r="A270" s="199">
        <v>1426</v>
      </c>
      <c r="B270" s="200" t="s">
        <v>595</v>
      </c>
      <c r="C270" s="130"/>
      <c r="D270" s="128"/>
      <c r="E270" s="128"/>
      <c r="F270" s="128"/>
      <c r="G270" s="128"/>
      <c r="H270" s="128"/>
      <c r="I270" s="128"/>
      <c r="J270" s="128"/>
      <c r="K270" s="128"/>
      <c r="L270" s="128"/>
      <c r="M270" s="128" t="str">
        <f>IFERROR(VLOOKUP(ROWS($M$11:M270),$J$11:$J$246,2,0),"")</f>
        <v/>
      </c>
      <c r="N270" s="128"/>
      <c r="O270" s="128"/>
    </row>
    <row r="271" spans="1:15" x14ac:dyDescent="0.3">
      <c r="A271" s="199">
        <v>1441</v>
      </c>
      <c r="B271" s="200" t="s">
        <v>596</v>
      </c>
      <c r="C271" s="130"/>
      <c r="D271" s="128"/>
      <c r="E271" s="128"/>
      <c r="F271" s="128"/>
      <c r="G271" s="128"/>
      <c r="H271" s="128"/>
      <c r="I271" s="128"/>
      <c r="J271" s="128"/>
      <c r="K271" s="128"/>
      <c r="L271" s="128"/>
      <c r="M271" s="128" t="str">
        <f>IFERROR(VLOOKUP(ROWS($M$11:M271),$J$11:$J$246,2,0),"")</f>
        <v/>
      </c>
      <c r="N271" s="128"/>
      <c r="O271" s="128"/>
    </row>
    <row r="272" spans="1:15" x14ac:dyDescent="0.3">
      <c r="A272" s="199">
        <v>1461</v>
      </c>
      <c r="B272" s="200" t="s">
        <v>597</v>
      </c>
      <c r="C272" s="130"/>
      <c r="D272" s="128"/>
      <c r="E272" s="128"/>
      <c r="F272" s="128"/>
      <c r="G272" s="128"/>
      <c r="H272" s="128"/>
      <c r="I272" s="128"/>
      <c r="J272" s="128"/>
      <c r="K272" s="128"/>
      <c r="L272" s="128"/>
      <c r="M272" s="128" t="str">
        <f>IFERROR(VLOOKUP(ROWS($M$11:M272),$J$11:$J$246,2,0),"")</f>
        <v/>
      </c>
      <c r="N272" s="128"/>
      <c r="O272" s="128"/>
    </row>
    <row r="273" spans="1:16" x14ac:dyDescent="0.3">
      <c r="A273" s="199">
        <v>1466</v>
      </c>
      <c r="B273" s="200" t="s">
        <v>598</v>
      </c>
      <c r="C273" s="130"/>
      <c r="D273" s="128"/>
      <c r="E273" s="128"/>
      <c r="F273" s="128"/>
      <c r="G273" s="128"/>
      <c r="H273" s="128"/>
      <c r="I273" s="128"/>
      <c r="J273" s="128"/>
      <c r="K273" s="128"/>
      <c r="L273" s="128"/>
      <c r="M273" s="128" t="str">
        <f>IFERROR(VLOOKUP(ROWS($M$11:M273),$J$11:$J$246,2,0),"")</f>
        <v/>
      </c>
      <c r="N273" s="128"/>
      <c r="O273" s="128"/>
    </row>
    <row r="274" spans="1:16" ht="16.2" thickBot="1" x14ac:dyDescent="0.35">
      <c r="A274" s="203">
        <v>1481</v>
      </c>
      <c r="B274" s="204" t="s">
        <v>599</v>
      </c>
      <c r="C274" s="132"/>
      <c r="D274" s="128"/>
      <c r="E274" s="128"/>
      <c r="F274" s="128"/>
      <c r="G274" s="128"/>
      <c r="H274" s="128"/>
      <c r="I274" s="128"/>
      <c r="J274" s="128"/>
      <c r="K274" s="128"/>
      <c r="L274" s="128"/>
      <c r="M274" s="128" t="str">
        <f>IFERROR(VLOOKUP(ROWS($M$11:M274),$J$11:$J$246,2,0),"")</f>
        <v/>
      </c>
      <c r="N274" s="128"/>
      <c r="O274" s="128"/>
    </row>
    <row r="275" spans="1:16" x14ac:dyDescent="0.3">
      <c r="A275" s="205">
        <v>3940</v>
      </c>
      <c r="B275" s="206" t="s">
        <v>600</v>
      </c>
      <c r="C275" s="132"/>
      <c r="D275" s="128"/>
      <c r="E275" s="128"/>
      <c r="F275" s="128"/>
      <c r="G275" s="128"/>
      <c r="H275" s="128"/>
      <c r="I275" s="128"/>
      <c r="J275" s="128"/>
      <c r="K275" s="128"/>
      <c r="L275" s="128"/>
      <c r="M275" s="128" t="str">
        <f>IFERROR(VLOOKUP(ROWS($M$11:M275),$J$11:$J$246,2,0),"")</f>
        <v/>
      </c>
      <c r="N275" s="128"/>
      <c r="O275" s="128"/>
    </row>
    <row r="276" spans="1:16" x14ac:dyDescent="0.3">
      <c r="A276" s="199">
        <v>3941</v>
      </c>
      <c r="B276" s="200" t="s">
        <v>601</v>
      </c>
      <c r="C276" s="130"/>
      <c r="D276" s="128"/>
      <c r="E276" s="128"/>
      <c r="F276" s="128"/>
      <c r="G276" s="128"/>
      <c r="H276" s="128"/>
      <c r="I276" s="128"/>
      <c r="J276" s="128"/>
      <c r="K276" s="128"/>
      <c r="L276" s="128"/>
      <c r="M276" s="128" t="str">
        <f>IFERROR(VLOOKUP(ROWS($M$11:M276),$J$11:$J$246,2,0),"")</f>
        <v/>
      </c>
      <c r="N276" s="128"/>
      <c r="O276" s="128"/>
    </row>
    <row r="277" spans="1:16" x14ac:dyDescent="0.3">
      <c r="A277" s="199">
        <v>3960</v>
      </c>
      <c r="B277" s="200" t="s">
        <v>602</v>
      </c>
      <c r="C277" s="130"/>
      <c r="D277" s="128"/>
      <c r="E277" s="128"/>
      <c r="F277" s="128"/>
      <c r="G277" s="128"/>
      <c r="H277" s="128"/>
      <c r="I277" s="128"/>
      <c r="J277" s="128"/>
      <c r="K277" s="128"/>
      <c r="L277" s="128"/>
      <c r="M277" s="128" t="str">
        <f>IFERROR(VLOOKUP(ROWS($M$11:M277),$J$11:$J$246,2,0),"")</f>
        <v/>
      </c>
      <c r="N277" s="128"/>
      <c r="O277" s="128"/>
    </row>
    <row r="278" spans="1:16" x14ac:dyDescent="0.3">
      <c r="A278" s="199">
        <v>3970</v>
      </c>
      <c r="B278" s="200" t="s">
        <v>603</v>
      </c>
      <c r="C278" s="130"/>
      <c r="D278" s="128"/>
      <c r="E278" s="128"/>
      <c r="F278" s="128"/>
      <c r="G278" s="128"/>
      <c r="H278" s="128"/>
      <c r="I278" s="128"/>
      <c r="J278" s="128"/>
      <c r="K278" s="128"/>
      <c r="L278" s="128"/>
      <c r="M278" s="128" t="str">
        <f>IFERROR(VLOOKUP(ROWS($M$11:M278),$J$11:$J$246,2,0),"")</f>
        <v/>
      </c>
      <c r="N278" s="128"/>
      <c r="O278" s="128"/>
    </row>
    <row r="279" spans="1:16" x14ac:dyDescent="0.3">
      <c r="A279" s="199">
        <v>3990</v>
      </c>
      <c r="B279" s="200" t="s">
        <v>604</v>
      </c>
      <c r="C279" s="130"/>
      <c r="D279" s="128"/>
      <c r="E279" s="128"/>
      <c r="F279" s="128"/>
      <c r="G279" s="128"/>
      <c r="H279" s="128"/>
      <c r="I279" s="128"/>
      <c r="J279" s="128"/>
      <c r="K279" s="128"/>
      <c r="L279" s="128"/>
      <c r="M279" s="128" t="str">
        <f>IFERROR(VLOOKUP(ROWS($M$11:M279),$J$11:$J$246,2,0),"")</f>
        <v/>
      </c>
      <c r="N279" s="128"/>
      <c r="O279" s="128"/>
    </row>
    <row r="280" spans="1:16" x14ac:dyDescent="0.3">
      <c r="A280" s="199">
        <v>3991</v>
      </c>
      <c r="B280" s="200" t="s">
        <v>605</v>
      </c>
      <c r="C280" s="130"/>
      <c r="D280" s="128"/>
      <c r="E280" s="128"/>
      <c r="F280" s="128"/>
      <c r="G280" s="128"/>
      <c r="H280" s="128"/>
      <c r="I280" s="128"/>
      <c r="J280" s="128"/>
      <c r="K280" s="128"/>
      <c r="L280" s="128"/>
      <c r="M280" s="128" t="str">
        <f>IFERROR(VLOOKUP(ROWS($M$11:M280),$J$11:$J$246,2,0),"")</f>
        <v/>
      </c>
      <c r="N280" s="128"/>
      <c r="O280" s="128"/>
    </row>
    <row r="281" spans="1:16" ht="16.2" thickBot="1" x14ac:dyDescent="0.35">
      <c r="A281" s="199">
        <v>3992</v>
      </c>
      <c r="B281" s="200" t="s">
        <v>606</v>
      </c>
      <c r="C281" s="130"/>
      <c r="D281" s="128"/>
      <c r="E281" s="128"/>
      <c r="F281" s="128"/>
      <c r="G281" s="128"/>
      <c r="H281" s="128"/>
      <c r="I281" s="128"/>
      <c r="J281" s="128"/>
      <c r="K281" s="128"/>
      <c r="L281" s="128"/>
      <c r="M281" s="128" t="str">
        <f>IFERROR(VLOOKUP(ROWS($M$11:M281),$J$11:$J$246,2,0),"")</f>
        <v/>
      </c>
      <c r="N281" s="128"/>
      <c r="O281" s="128"/>
    </row>
    <row r="282" spans="1:16" ht="16.2" thickBot="1" x14ac:dyDescent="0.35">
      <c r="A282" s="494" t="s">
        <v>607</v>
      </c>
      <c r="B282" s="466"/>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2" thickBot="1" x14ac:dyDescent="0.35">
      <c r="B283" s="121"/>
      <c r="C283" s="112"/>
      <c r="D283" s="20"/>
      <c r="E283" s="121"/>
      <c r="F283" s="112"/>
      <c r="G283" s="20"/>
      <c r="H283" s="121"/>
      <c r="I283" s="112"/>
      <c r="J283" s="20"/>
      <c r="K283" s="121"/>
      <c r="L283" s="112"/>
      <c r="M283" s="20"/>
      <c r="N283" s="121"/>
      <c r="O283" s="112"/>
      <c r="P283" s="20"/>
    </row>
    <row r="284" spans="1:16" ht="16.2" thickBot="1" x14ac:dyDescent="0.35">
      <c r="A284" s="492" t="s">
        <v>608</v>
      </c>
      <c r="B284" s="493"/>
      <c r="C284" s="70">
        <f>C253+C266-C282</f>
        <v>34410.814999999995</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2" thickBot="1" x14ac:dyDescent="0.35">
      <c r="A285" s="20"/>
      <c r="B285" s="121"/>
      <c r="D285" s="57"/>
      <c r="E285" s="57"/>
      <c r="F285" s="57"/>
      <c r="G285" s="57"/>
      <c r="H285" s="57"/>
      <c r="I285" s="57"/>
      <c r="J285" s="57"/>
      <c r="K285" s="57"/>
      <c r="L285" s="57"/>
      <c r="M285" s="57"/>
      <c r="N285" s="57"/>
      <c r="O285" s="57"/>
      <c r="P285" s="122"/>
    </row>
    <row r="286" spans="1:16" s="112" customFormat="1" ht="29.4" thickBot="1" x14ac:dyDescent="0.35">
      <c r="A286" s="20"/>
      <c r="B286" s="121" t="s">
        <v>609</v>
      </c>
      <c r="C286" s="123" t="s">
        <v>610</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3">
      <c r="A287" s="20"/>
      <c r="B287" s="121"/>
      <c r="D287" s="57"/>
      <c r="E287" s="57"/>
      <c r="F287" s="57"/>
      <c r="G287" s="57"/>
      <c r="H287" s="57"/>
      <c r="I287" s="57"/>
      <c r="J287" s="57"/>
      <c r="K287" s="57"/>
      <c r="L287" s="57"/>
      <c r="M287" s="57"/>
      <c r="N287" s="57"/>
      <c r="O287" s="57"/>
      <c r="P287" s="122"/>
    </row>
    <row r="288" spans="1:16" s="112" customFormat="1" x14ac:dyDescent="0.3">
      <c r="A288" s="20"/>
      <c r="B288" s="121" t="s">
        <v>611</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3">
      <c r="A292" s="120"/>
    </row>
    <row r="293" spans="1:1" x14ac:dyDescent="0.3">
      <c r="A293" s="120"/>
    </row>
    <row r="294" spans="1:1" x14ac:dyDescent="0.3">
      <c r="A294" s="120"/>
    </row>
    <row r="295" spans="1:1" x14ac:dyDescent="0.3">
      <c r="A295" s="120"/>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6"/>
  <sheetViews>
    <sheetView zoomScale="75" zoomScaleNormal="75" workbookViewId="0">
      <selection activeCell="B42" sqref="B42"/>
    </sheetView>
  </sheetViews>
  <sheetFormatPr defaultRowHeight="14.4" x14ac:dyDescent="0.3"/>
  <cols>
    <col min="1" max="1" width="26.33203125" customWidth="1"/>
    <col min="2" max="2" width="59.6640625" customWidth="1"/>
    <col min="3" max="3" width="16.6640625" customWidth="1"/>
    <col min="5" max="5" width="16.5546875" customWidth="1"/>
    <col min="6" max="6" width="35.109375" style="257" customWidth="1"/>
    <col min="7" max="7" width="35.44140625" style="257" customWidth="1"/>
  </cols>
  <sheetData>
    <row r="1" spans="1:15" ht="24" thickBot="1" x14ac:dyDescent="0.35">
      <c r="A1" s="468" t="s">
        <v>612</v>
      </c>
      <c r="B1" s="457"/>
      <c r="C1" s="457"/>
    </row>
    <row r="2" spans="1:15" ht="18" x14ac:dyDescent="0.3">
      <c r="A2" s="41" t="str">
        <f>'[1]2.Budget Grant Calculation'!A2</f>
        <v>Budget Year:</v>
      </c>
      <c r="B2" s="43" t="str">
        <f>'[1]1.Budget Preparation Info'!B2</f>
        <v>2024/2025</v>
      </c>
      <c r="C2" s="20"/>
      <c r="F2" s="415" t="s">
        <v>613</v>
      </c>
      <c r="G2" s="416"/>
      <c r="H2" s="384"/>
      <c r="I2" s="384"/>
      <c r="J2" s="384"/>
      <c r="K2" s="384"/>
      <c r="L2" s="384"/>
      <c r="M2" s="384"/>
      <c r="N2" s="384"/>
      <c r="O2" s="385"/>
    </row>
    <row r="3" spans="1:15" ht="18" x14ac:dyDescent="0.3">
      <c r="A3" s="41" t="str">
        <f>'[1]2.Budget Grant Calculation'!A3</f>
        <v xml:space="preserve">School Name: </v>
      </c>
      <c r="B3" s="38" t="str">
        <f>'[1]1.Budget Preparation Info'!B6</f>
        <v xml:space="preserve">Type school name </v>
      </c>
      <c r="C3" s="20"/>
      <c r="F3" s="417" t="s">
        <v>614</v>
      </c>
      <c r="G3" s="418"/>
      <c r="H3" s="386"/>
      <c r="I3" s="386"/>
      <c r="J3" s="386"/>
      <c r="K3" s="386"/>
      <c r="L3" s="386"/>
      <c r="M3" s="386"/>
      <c r="N3" s="386"/>
      <c r="O3" s="387"/>
    </row>
    <row r="4" spans="1:15" ht="18" x14ac:dyDescent="0.3">
      <c r="A4" s="41" t="s">
        <v>150</v>
      </c>
      <c r="B4" s="38" t="str">
        <f>'[1]1.Budget Preparation Info'!B7</f>
        <v>Type school address</v>
      </c>
      <c r="C4" s="20"/>
      <c r="F4" s="417" t="s">
        <v>615</v>
      </c>
      <c r="G4" s="418"/>
      <c r="H4" s="386"/>
      <c r="I4" s="386"/>
      <c r="J4" s="386"/>
      <c r="K4" s="386"/>
      <c r="L4" s="386"/>
      <c r="M4" s="386"/>
      <c r="N4" s="386"/>
      <c r="O4" s="387"/>
    </row>
    <row r="5" spans="1:15" ht="18" x14ac:dyDescent="0.3">
      <c r="A5" s="41" t="str">
        <f>'[1]2.Budget Grant Calculation'!A5</f>
        <v>Roll No.:</v>
      </c>
      <c r="B5" s="38" t="str">
        <f>'[1]1.Budget Preparation Info'!B8</f>
        <v xml:space="preserve">Type School roll </v>
      </c>
      <c r="C5" s="20"/>
      <c r="F5" s="419"/>
      <c r="J5" s="388"/>
      <c r="O5" s="219"/>
    </row>
    <row r="6" spans="1:15" ht="18" x14ac:dyDescent="0.3">
      <c r="A6" s="41" t="str">
        <f>'[1]2.Budget Grant Calculation'!A6</f>
        <v>School Type:</v>
      </c>
      <c r="B6" s="38" t="str">
        <f>+'3.Income &amp; Expenditure Budget'!B6</f>
        <v>Community &amp; Comprehensive School: 
NON DEIS School Budget</v>
      </c>
      <c r="C6" s="20"/>
      <c r="F6" s="420" t="s">
        <v>616</v>
      </c>
      <c r="G6" s="421" t="s">
        <v>617</v>
      </c>
      <c r="H6" s="388" t="s">
        <v>618</v>
      </c>
      <c r="O6" s="219"/>
    </row>
    <row r="7" spans="1:15" ht="18" x14ac:dyDescent="0.3">
      <c r="A7" s="41"/>
      <c r="B7" s="38"/>
      <c r="C7" s="20"/>
      <c r="F7" s="419">
        <f>SUM(C19:C226)</f>
        <v>-34500</v>
      </c>
      <c r="G7" s="257">
        <f>-'3.Income &amp; Expenditure Budget'!E104+'3.Income &amp; Expenditure Budget'!E253-'3.Income &amp; Expenditure Budget'!E251</f>
        <v>-34499.999999999993</v>
      </c>
      <c r="H7" t="b">
        <f>F7=G7</f>
        <v>1</v>
      </c>
      <c r="O7" s="219"/>
    </row>
    <row r="8" spans="1:15" ht="15.6" x14ac:dyDescent="0.3">
      <c r="A8" s="389" t="s">
        <v>619</v>
      </c>
      <c r="B8" s="389"/>
      <c r="C8" s="389"/>
      <c r="F8" s="422" t="s">
        <v>620</v>
      </c>
      <c r="O8" s="219"/>
    </row>
    <row r="9" spans="1:15" ht="15.6" x14ac:dyDescent="0.3">
      <c r="A9" s="389" t="s">
        <v>621</v>
      </c>
      <c r="B9" s="389"/>
      <c r="C9" s="352"/>
      <c r="F9" s="419"/>
      <c r="O9" s="219"/>
    </row>
    <row r="10" spans="1:15" ht="15.6" x14ac:dyDescent="0.3">
      <c r="A10" s="389" t="s">
        <v>622</v>
      </c>
      <c r="B10" s="389"/>
      <c r="C10" s="389"/>
      <c r="F10" s="419"/>
      <c r="O10" s="219"/>
    </row>
    <row r="11" spans="1:15" ht="15.6" x14ac:dyDescent="0.3">
      <c r="A11" s="390" t="s">
        <v>623</v>
      </c>
      <c r="B11" s="389"/>
      <c r="C11" s="389"/>
      <c r="F11" s="419"/>
      <c r="O11" s="219"/>
    </row>
    <row r="12" spans="1:15" ht="15.6" x14ac:dyDescent="0.3">
      <c r="A12" s="391" t="s">
        <v>624</v>
      </c>
      <c r="B12" s="392"/>
      <c r="C12" s="352"/>
      <c r="F12" s="419"/>
      <c r="O12" s="219"/>
    </row>
    <row r="13" spans="1:15" ht="15.6" x14ac:dyDescent="0.3">
      <c r="A13" s="390" t="s">
        <v>625</v>
      </c>
      <c r="B13" s="393"/>
      <c r="C13" s="391"/>
      <c r="F13" s="419"/>
      <c r="O13" s="219"/>
    </row>
    <row r="14" spans="1:15" ht="15.6" x14ac:dyDescent="0.3">
      <c r="A14" s="390" t="s">
        <v>626</v>
      </c>
      <c r="B14" s="390"/>
      <c r="C14" s="389"/>
      <c r="F14" s="419"/>
      <c r="O14" s="219"/>
    </row>
    <row r="15" spans="1:15" ht="16.2" thickBot="1" x14ac:dyDescent="0.35">
      <c r="A15" s="394"/>
      <c r="B15" s="395" t="s">
        <v>627</v>
      </c>
      <c r="C15" s="394"/>
      <c r="D15" s="396" t="s">
        <v>628</v>
      </c>
      <c r="F15" s="420" t="s">
        <v>629</v>
      </c>
      <c r="G15" s="421" t="s">
        <v>630</v>
      </c>
      <c r="H15" s="388" t="s">
        <v>618</v>
      </c>
      <c r="O15" s="219"/>
    </row>
    <row r="16" spans="1:15" ht="18.600000000000001" thickBot="1" x14ac:dyDescent="0.4">
      <c r="A16" s="397" t="s">
        <v>631</v>
      </c>
      <c r="B16" s="365"/>
      <c r="C16" s="430" t="s">
        <v>631</v>
      </c>
      <c r="F16" s="417"/>
      <c r="G16" s="418"/>
      <c r="O16" s="219"/>
    </row>
    <row r="17" spans="1:15" ht="18.600000000000001" thickBot="1" x14ac:dyDescent="0.4">
      <c r="A17" s="398" t="s">
        <v>632</v>
      </c>
      <c r="B17" s="399"/>
      <c r="C17" s="431" t="s">
        <v>633</v>
      </c>
      <c r="F17" s="417"/>
      <c r="G17" s="418"/>
      <c r="O17" s="219"/>
    </row>
    <row r="18" spans="1:15" ht="18.600000000000001" thickBot="1" x14ac:dyDescent="0.4">
      <c r="A18" s="400" t="s">
        <v>634</v>
      </c>
      <c r="B18" s="399"/>
      <c r="C18" s="432" t="s">
        <v>635</v>
      </c>
      <c r="F18" s="417"/>
      <c r="G18" s="418"/>
      <c r="O18" s="219"/>
    </row>
    <row r="19" spans="1:15" ht="31.2" x14ac:dyDescent="0.3">
      <c r="A19" s="401">
        <v>3010</v>
      </c>
      <c r="B19" s="14" t="s">
        <v>158</v>
      </c>
      <c r="C19" s="433">
        <f>-'3.Income &amp; Expenditure Budget'!E12</f>
        <v>-10000</v>
      </c>
      <c r="F19" s="417"/>
      <c r="G19" s="418"/>
      <c r="O19" s="219"/>
    </row>
    <row r="20" spans="1:15" ht="15.6" x14ac:dyDescent="0.3">
      <c r="A20" s="402">
        <v>3020</v>
      </c>
      <c r="B20" s="10" t="s">
        <v>161</v>
      </c>
      <c r="C20" s="433">
        <f>-'3.Income &amp; Expenditure Budget'!E13</f>
        <v>0</v>
      </c>
      <c r="F20" s="417"/>
      <c r="G20" s="418"/>
      <c r="O20" s="219"/>
    </row>
    <row r="21" spans="1:15" ht="31.2" x14ac:dyDescent="0.3">
      <c r="A21" s="402">
        <v>3021</v>
      </c>
      <c r="B21" s="10" t="s">
        <v>163</v>
      </c>
      <c r="C21" s="433">
        <f>-'3.Income &amp; Expenditure Budget'!E14</f>
        <v>0</v>
      </c>
      <c r="F21" s="417"/>
      <c r="G21" s="418"/>
      <c r="O21" s="219"/>
    </row>
    <row r="22" spans="1:15" ht="31.2" x14ac:dyDescent="0.3">
      <c r="A22" s="402">
        <v>3022</v>
      </c>
      <c r="B22" s="10" t="s">
        <v>165</v>
      </c>
      <c r="C22" s="433">
        <f>-'3.Income &amp; Expenditure Budget'!E15</f>
        <v>0</v>
      </c>
      <c r="F22" s="417"/>
      <c r="G22" s="418"/>
      <c r="O22" s="219"/>
    </row>
    <row r="23" spans="1:15" ht="15.6" x14ac:dyDescent="0.3">
      <c r="A23" s="402">
        <v>3030</v>
      </c>
      <c r="B23" s="10" t="s">
        <v>166</v>
      </c>
      <c r="C23" s="433">
        <f>-'3.Income &amp; Expenditure Budget'!E16</f>
        <v>0</v>
      </c>
      <c r="F23" s="417"/>
      <c r="G23" s="418"/>
      <c r="O23" s="219"/>
    </row>
    <row r="24" spans="1:15" ht="15.6" x14ac:dyDescent="0.3">
      <c r="A24" s="402">
        <v>3050</v>
      </c>
      <c r="B24" s="10" t="s">
        <v>168</v>
      </c>
      <c r="C24" s="433">
        <f>-'3.Income &amp; Expenditure Budget'!E17</f>
        <v>-24500</v>
      </c>
      <c r="F24" s="417"/>
      <c r="G24" s="418"/>
      <c r="O24" s="219"/>
    </row>
    <row r="25" spans="1:15" ht="15.6" x14ac:dyDescent="0.3">
      <c r="A25" s="402">
        <v>3100</v>
      </c>
      <c r="B25" s="10" t="s">
        <v>169</v>
      </c>
      <c r="C25" s="433">
        <f>-'3.Income &amp; Expenditure Budget'!E18</f>
        <v>0</v>
      </c>
      <c r="F25" s="417"/>
      <c r="G25" s="418"/>
      <c r="O25" s="219"/>
    </row>
    <row r="26" spans="1:15" ht="15.6" x14ac:dyDescent="0.3">
      <c r="A26" s="402">
        <v>3130</v>
      </c>
      <c r="B26" s="10" t="s">
        <v>171</v>
      </c>
      <c r="C26" s="433">
        <f>-'3.Income &amp; Expenditure Budget'!E19</f>
        <v>0</v>
      </c>
      <c r="F26" s="417"/>
      <c r="G26" s="418"/>
      <c r="O26" s="219"/>
    </row>
    <row r="27" spans="1:15" ht="15.6" x14ac:dyDescent="0.3">
      <c r="A27" s="402">
        <v>3140</v>
      </c>
      <c r="B27" s="10" t="s">
        <v>172</v>
      </c>
      <c r="C27" s="433">
        <f>-'3.Income &amp; Expenditure Budget'!E20</f>
        <v>0</v>
      </c>
      <c r="F27" s="417"/>
      <c r="G27" s="418"/>
      <c r="O27" s="219"/>
    </row>
    <row r="28" spans="1:15" ht="15.6" x14ac:dyDescent="0.3">
      <c r="A28" s="402">
        <v>3150</v>
      </c>
      <c r="B28" s="10" t="s">
        <v>174</v>
      </c>
      <c r="C28" s="433">
        <f>-'3.Income &amp; Expenditure Budget'!E21</f>
        <v>0</v>
      </c>
      <c r="F28" s="417"/>
      <c r="G28" s="418"/>
      <c r="O28" s="219"/>
    </row>
    <row r="29" spans="1:15" ht="15" customHeight="1" x14ac:dyDescent="0.3">
      <c r="A29" s="403">
        <v>3151</v>
      </c>
      <c r="B29" s="310" t="s">
        <v>177</v>
      </c>
      <c r="C29" s="433">
        <f>-'3.Income &amp; Expenditure Budget'!E22</f>
        <v>0</v>
      </c>
      <c r="F29" s="417"/>
      <c r="G29" s="418"/>
      <c r="O29" s="219"/>
    </row>
    <row r="30" spans="1:15" ht="15" customHeight="1" x14ac:dyDescent="0.3">
      <c r="A30" s="403">
        <v>3152</v>
      </c>
      <c r="B30" s="434" t="s">
        <v>179</v>
      </c>
      <c r="C30" s="433">
        <f>-'3.Income &amp; Expenditure Budget'!E24</f>
        <v>-1783.7</v>
      </c>
      <c r="F30" s="417"/>
      <c r="G30" s="418"/>
      <c r="O30" s="219"/>
    </row>
    <row r="31" spans="1:15" ht="15.6" x14ac:dyDescent="0.3">
      <c r="A31" s="402">
        <v>3155</v>
      </c>
      <c r="B31" s="10" t="s">
        <v>181</v>
      </c>
      <c r="C31" s="433">
        <f>-'3.Income &amp; Expenditure Budget'!E25</f>
        <v>0</v>
      </c>
      <c r="F31" s="417"/>
      <c r="G31" s="418"/>
      <c r="O31" s="219"/>
    </row>
    <row r="32" spans="1:15" ht="15.6" x14ac:dyDescent="0.3">
      <c r="A32" s="402">
        <v>3170</v>
      </c>
      <c r="B32" s="10" t="s">
        <v>183</v>
      </c>
      <c r="C32" s="433">
        <f>-'3.Income &amp; Expenditure Budget'!E26</f>
        <v>0</v>
      </c>
      <c r="F32" s="417"/>
      <c r="G32" s="418"/>
      <c r="O32" s="219"/>
    </row>
    <row r="33" spans="1:15" ht="15.6" x14ac:dyDescent="0.3">
      <c r="A33" s="402">
        <v>3171</v>
      </c>
      <c r="B33" s="10" t="s">
        <v>184</v>
      </c>
      <c r="C33" s="433">
        <f>-'3.Income &amp; Expenditure Budget'!E27</f>
        <v>0</v>
      </c>
      <c r="F33" s="417"/>
      <c r="G33" s="418"/>
      <c r="O33" s="219"/>
    </row>
    <row r="34" spans="1:15" ht="15.6" x14ac:dyDescent="0.3">
      <c r="A34" s="402">
        <v>3190</v>
      </c>
      <c r="B34" s="10" t="s">
        <v>186</v>
      </c>
      <c r="C34" s="433">
        <f>-'3.Income &amp; Expenditure Budget'!E28</f>
        <v>0</v>
      </c>
      <c r="F34" s="417"/>
      <c r="G34" s="418"/>
      <c r="O34" s="219"/>
    </row>
    <row r="35" spans="1:15" ht="15.6" x14ac:dyDescent="0.3">
      <c r="A35" s="402">
        <v>3200</v>
      </c>
      <c r="B35" s="10" t="s">
        <v>187</v>
      </c>
      <c r="C35" s="433">
        <f>-'3.Income &amp; Expenditure Budget'!E29</f>
        <v>0</v>
      </c>
      <c r="F35" s="417"/>
      <c r="G35" s="418"/>
      <c r="O35" s="219"/>
    </row>
    <row r="36" spans="1:15" ht="15.6" x14ac:dyDescent="0.3">
      <c r="A36" s="402">
        <v>3210</v>
      </c>
      <c r="B36" s="10" t="s">
        <v>188</v>
      </c>
      <c r="C36" s="433">
        <f>-'3.Income &amp; Expenditure Budget'!E30</f>
        <v>0</v>
      </c>
      <c r="F36" s="417"/>
      <c r="G36" s="418"/>
      <c r="O36" s="219"/>
    </row>
    <row r="37" spans="1:15" ht="15.6" x14ac:dyDescent="0.3">
      <c r="A37" s="402">
        <v>3220</v>
      </c>
      <c r="B37" s="10" t="s">
        <v>189</v>
      </c>
      <c r="C37" s="433">
        <f>-'3.Income &amp; Expenditure Budget'!E31</f>
        <v>0</v>
      </c>
      <c r="F37" s="417"/>
      <c r="G37" s="418"/>
      <c r="O37" s="219"/>
    </row>
    <row r="38" spans="1:15" ht="15.6" x14ac:dyDescent="0.3">
      <c r="A38" s="402">
        <v>3230</v>
      </c>
      <c r="B38" s="10" t="s">
        <v>190</v>
      </c>
      <c r="C38" s="433">
        <f>-'3.Income &amp; Expenditure Budget'!E32</f>
        <v>0</v>
      </c>
      <c r="F38" s="417"/>
      <c r="G38" s="418"/>
      <c r="O38" s="219"/>
    </row>
    <row r="39" spans="1:15" ht="15.6" x14ac:dyDescent="0.3">
      <c r="A39" s="402">
        <v>3240</v>
      </c>
      <c r="B39" s="10" t="s">
        <v>193</v>
      </c>
      <c r="C39" s="433">
        <f>-'3.Income &amp; Expenditure Budget'!E33</f>
        <v>0</v>
      </c>
      <c r="F39" s="417"/>
      <c r="G39" s="418"/>
      <c r="O39" s="219"/>
    </row>
    <row r="40" spans="1:15" ht="15.6" x14ac:dyDescent="0.3">
      <c r="A40" s="402">
        <v>3245</v>
      </c>
      <c r="B40" s="10" t="s">
        <v>195</v>
      </c>
      <c r="C40" s="433">
        <f>-'3.Income &amp; Expenditure Budget'!E34</f>
        <v>0</v>
      </c>
      <c r="F40" s="417"/>
      <c r="G40" s="418"/>
      <c r="O40" s="219"/>
    </row>
    <row r="41" spans="1:15" ht="15.6" x14ac:dyDescent="0.3">
      <c r="A41" s="402">
        <v>3255</v>
      </c>
      <c r="B41" s="10" t="s">
        <v>192</v>
      </c>
      <c r="C41" s="433">
        <f>-'3.Income &amp; Expenditure Budget'!E35</f>
        <v>0</v>
      </c>
      <c r="F41" s="417"/>
      <c r="G41" s="418"/>
      <c r="O41" s="219"/>
    </row>
    <row r="42" spans="1:15" ht="15.6" x14ac:dyDescent="0.3">
      <c r="A42" s="402">
        <v>3260</v>
      </c>
      <c r="B42" s="10" t="s">
        <v>194</v>
      </c>
      <c r="C42" s="433">
        <f>-'3.Income &amp; Expenditure Budget'!E36</f>
        <v>0</v>
      </c>
      <c r="F42" s="417"/>
      <c r="G42" s="418"/>
      <c r="O42" s="219"/>
    </row>
    <row r="43" spans="1:15" ht="15.6" x14ac:dyDescent="0.3">
      <c r="A43" s="402">
        <v>3270</v>
      </c>
      <c r="B43" s="10" t="s">
        <v>196</v>
      </c>
      <c r="C43" s="433">
        <f>-'3.Income &amp; Expenditure Budget'!E37</f>
        <v>0</v>
      </c>
      <c r="F43" s="417"/>
      <c r="G43" s="418"/>
      <c r="O43" s="219"/>
    </row>
    <row r="44" spans="1:15" ht="15.6" x14ac:dyDescent="0.3">
      <c r="A44" s="402">
        <v>3275</v>
      </c>
      <c r="B44" s="10" t="s">
        <v>198</v>
      </c>
      <c r="C44" s="433">
        <f>-'3.Income &amp; Expenditure Budget'!E38</f>
        <v>0</v>
      </c>
      <c r="F44" s="417"/>
      <c r="G44" s="418"/>
      <c r="O44" s="219"/>
    </row>
    <row r="45" spans="1:15" ht="15.6" x14ac:dyDescent="0.3">
      <c r="A45" s="402">
        <v>3276</v>
      </c>
      <c r="B45" s="10" t="s">
        <v>200</v>
      </c>
      <c r="C45" s="433">
        <f>-'3.Income &amp; Expenditure Budget'!E39</f>
        <v>0</v>
      </c>
      <c r="F45" s="417"/>
      <c r="G45" s="418"/>
      <c r="O45" s="219"/>
    </row>
    <row r="46" spans="1:15" ht="15.6" x14ac:dyDescent="0.3">
      <c r="A46" s="402">
        <v>3277</v>
      </c>
      <c r="B46" s="10" t="s">
        <v>206</v>
      </c>
      <c r="C46" s="433">
        <f>-'3.Income &amp; Expenditure Budget'!E40</f>
        <v>0</v>
      </c>
      <c r="F46" s="417"/>
      <c r="G46" s="418"/>
      <c r="O46" s="219"/>
    </row>
    <row r="47" spans="1:15" ht="15.6" x14ac:dyDescent="0.3">
      <c r="A47" s="402">
        <v>3289</v>
      </c>
      <c r="B47" s="10" t="s">
        <v>208</v>
      </c>
      <c r="C47" s="433">
        <f>-'3.Income &amp; Expenditure Budget'!E41</f>
        <v>0</v>
      </c>
      <c r="F47" s="417"/>
      <c r="G47" s="418"/>
      <c r="O47" s="219"/>
    </row>
    <row r="48" spans="1:15" ht="15.6" x14ac:dyDescent="0.3">
      <c r="A48" s="402">
        <v>3290</v>
      </c>
      <c r="B48" s="10" t="s">
        <v>211</v>
      </c>
      <c r="C48" s="433">
        <f>-'3.Income &amp; Expenditure Budget'!E42</f>
        <v>0</v>
      </c>
      <c r="F48" s="417"/>
      <c r="G48" s="418"/>
      <c r="O48" s="219"/>
    </row>
    <row r="49" spans="1:15" ht="15.6" x14ac:dyDescent="0.3">
      <c r="A49" s="402">
        <v>3292</v>
      </c>
      <c r="B49" s="10" t="s">
        <v>207</v>
      </c>
      <c r="C49" s="433">
        <f>-'3.Income &amp; Expenditure Budget'!E43</f>
        <v>0</v>
      </c>
      <c r="F49" s="417"/>
      <c r="G49" s="418"/>
      <c r="O49" s="219"/>
    </row>
    <row r="50" spans="1:15" ht="15.6" x14ac:dyDescent="0.3">
      <c r="A50" s="404">
        <v>3293</v>
      </c>
      <c r="B50" s="10" t="s">
        <v>215</v>
      </c>
      <c r="C50" s="433">
        <f>-'3.Income &amp; Expenditure Budget'!E44</f>
        <v>0</v>
      </c>
      <c r="F50" s="417"/>
      <c r="G50" s="418"/>
      <c r="O50" s="219"/>
    </row>
    <row r="51" spans="1:15" ht="16.2" thickBot="1" x14ac:dyDescent="0.35">
      <c r="A51" s="403">
        <v>3294</v>
      </c>
      <c r="B51" s="13" t="s">
        <v>217</v>
      </c>
      <c r="C51" s="448">
        <f>-'3.Income &amp; Expenditure Budget'!E45</f>
        <v>0</v>
      </c>
      <c r="F51" s="417">
        <f>SUM(C19:C51)</f>
        <v>-36283.699999999997</v>
      </c>
      <c r="G51" s="418">
        <f>-'3.Income &amp; Expenditure Budget'!E46</f>
        <v>-36283.699999999997</v>
      </c>
      <c r="H51" t="b">
        <f>F51=G51</f>
        <v>1</v>
      </c>
      <c r="O51" s="219"/>
    </row>
    <row r="52" spans="1:15" ht="15.6" x14ac:dyDescent="0.3">
      <c r="A52" s="405">
        <v>3295</v>
      </c>
      <c r="B52" s="133" t="s">
        <v>221</v>
      </c>
      <c r="C52" s="449">
        <f>-'3.Income &amp; Expenditure Budget'!E49</f>
        <v>0</v>
      </c>
      <c r="F52" s="417"/>
      <c r="G52" s="418"/>
      <c r="O52" s="219"/>
    </row>
    <row r="53" spans="1:15" ht="15.6" x14ac:dyDescent="0.3">
      <c r="A53" s="402">
        <v>3296</v>
      </c>
      <c r="B53" s="134" t="s">
        <v>223</v>
      </c>
      <c r="C53" s="450">
        <f>-'3.Income &amp; Expenditure Budget'!E50</f>
        <v>0</v>
      </c>
      <c r="F53" s="417"/>
      <c r="G53" s="418"/>
      <c r="O53" s="219"/>
    </row>
    <row r="54" spans="1:15" ht="15.6" x14ac:dyDescent="0.3">
      <c r="A54" s="402">
        <v>3297</v>
      </c>
      <c r="B54" s="134" t="s">
        <v>210</v>
      </c>
      <c r="C54" s="450">
        <f>-'3.Income &amp; Expenditure Budget'!E51</f>
        <v>0</v>
      </c>
      <c r="F54" s="417"/>
      <c r="G54" s="418"/>
      <c r="O54" s="219"/>
    </row>
    <row r="55" spans="1:15" ht="15.6" x14ac:dyDescent="0.3">
      <c r="A55" s="402">
        <v>3298</v>
      </c>
      <c r="B55" s="134" t="s">
        <v>212</v>
      </c>
      <c r="C55" s="450">
        <f>-'3.Income &amp; Expenditure Budget'!E52</f>
        <v>0</v>
      </c>
      <c r="F55" s="417"/>
      <c r="G55" s="418"/>
      <c r="O55" s="219"/>
    </row>
    <row r="56" spans="1:15" ht="16.2" thickBot="1" x14ac:dyDescent="0.35">
      <c r="A56" s="406">
        <v>3299</v>
      </c>
      <c r="B56" s="135" t="s">
        <v>214</v>
      </c>
      <c r="C56" s="451">
        <f>-'3.Income &amp; Expenditure Budget'!E53</f>
        <v>0</v>
      </c>
      <c r="F56" s="417">
        <f>SUM(C52:C56)</f>
        <v>0</v>
      </c>
      <c r="G56" s="418">
        <f>-'3.Income &amp; Expenditure Budget'!E54</f>
        <v>0</v>
      </c>
      <c r="H56" t="b">
        <f>F56=G56</f>
        <v>1</v>
      </c>
      <c r="O56" s="219"/>
    </row>
    <row r="57" spans="1:15" ht="15.6" x14ac:dyDescent="0.3">
      <c r="A57" s="405">
        <v>3300</v>
      </c>
      <c r="B57" s="410" t="s">
        <v>224</v>
      </c>
      <c r="C57" s="449">
        <f>-'3.Income &amp; Expenditure Budget'!E57</f>
        <v>0</v>
      </c>
      <c r="F57" s="417"/>
      <c r="G57" s="418"/>
      <c r="O57" s="219"/>
    </row>
    <row r="58" spans="1:15" ht="15.6" x14ac:dyDescent="0.3">
      <c r="A58" s="402">
        <v>3310</v>
      </c>
      <c r="B58" s="408" t="s">
        <v>225</v>
      </c>
      <c r="C58" s="450">
        <f>-'3.Income &amp; Expenditure Budget'!E58</f>
        <v>0</v>
      </c>
      <c r="F58" s="417"/>
      <c r="G58" s="418"/>
      <c r="O58" s="219"/>
    </row>
    <row r="59" spans="1:15" ht="15.6" x14ac:dyDescent="0.3">
      <c r="A59" s="402">
        <v>3330</v>
      </c>
      <c r="B59" s="408" t="s">
        <v>226</v>
      </c>
      <c r="C59" s="450">
        <f>-'3.Income &amp; Expenditure Budget'!E59</f>
        <v>0</v>
      </c>
      <c r="F59" s="417"/>
      <c r="G59" s="418"/>
      <c r="O59" s="219"/>
    </row>
    <row r="60" spans="1:15" ht="15.6" x14ac:dyDescent="0.3">
      <c r="A60" s="402">
        <v>3335</v>
      </c>
      <c r="B60" s="408" t="s">
        <v>238</v>
      </c>
      <c r="C60" s="450">
        <f>-'3.Income &amp; Expenditure Budget'!E60</f>
        <v>0</v>
      </c>
      <c r="F60" s="417"/>
      <c r="G60" s="418"/>
      <c r="O60" s="219"/>
    </row>
    <row r="61" spans="1:15" ht="15.6" x14ac:dyDescent="0.3">
      <c r="A61" s="402">
        <v>3350</v>
      </c>
      <c r="B61" s="408" t="s">
        <v>230</v>
      </c>
      <c r="C61" s="450">
        <f>-'3.Income &amp; Expenditure Budget'!E61</f>
        <v>0</v>
      </c>
      <c r="F61" s="417"/>
      <c r="G61" s="418"/>
      <c r="O61" s="219"/>
    </row>
    <row r="62" spans="1:15" ht="15.6" x14ac:dyDescent="0.3">
      <c r="A62" s="402">
        <v>3370</v>
      </c>
      <c r="B62" s="408" t="s">
        <v>231</v>
      </c>
      <c r="C62" s="450">
        <f>-'3.Income &amp; Expenditure Budget'!E62</f>
        <v>0</v>
      </c>
      <c r="F62" s="417"/>
      <c r="G62" s="418"/>
      <c r="O62" s="219"/>
    </row>
    <row r="63" spans="1:15" ht="15.6" x14ac:dyDescent="0.3">
      <c r="A63" s="402">
        <v>3375</v>
      </c>
      <c r="B63" s="408" t="s">
        <v>233</v>
      </c>
      <c r="C63" s="450">
        <f>-'3.Income &amp; Expenditure Budget'!E63</f>
        <v>0</v>
      </c>
      <c r="F63" s="417"/>
      <c r="G63" s="418"/>
      <c r="O63" s="219"/>
    </row>
    <row r="64" spans="1:15" ht="15.6" x14ac:dyDescent="0.3">
      <c r="A64" s="402">
        <v>3380</v>
      </c>
      <c r="B64" s="408" t="s">
        <v>247</v>
      </c>
      <c r="C64" s="450">
        <f>-'3.Income &amp; Expenditure Budget'!E64</f>
        <v>0</v>
      </c>
      <c r="F64" s="417"/>
      <c r="G64" s="418"/>
      <c r="O64" s="219"/>
    </row>
    <row r="65" spans="1:15" ht="15.6" x14ac:dyDescent="0.3">
      <c r="A65" s="402">
        <v>3390</v>
      </c>
      <c r="B65" s="408" t="s">
        <v>236</v>
      </c>
      <c r="C65" s="450">
        <f>-'3.Income &amp; Expenditure Budget'!E65</f>
        <v>0</v>
      </c>
      <c r="F65" s="417"/>
      <c r="G65" s="418"/>
      <c r="O65" s="219"/>
    </row>
    <row r="66" spans="1:15" ht="15.6" x14ac:dyDescent="0.3">
      <c r="A66" s="402">
        <v>3395</v>
      </c>
      <c r="B66" s="408" t="s">
        <v>251</v>
      </c>
      <c r="C66" s="450">
        <f>-'3.Income &amp; Expenditure Budget'!E66</f>
        <v>0</v>
      </c>
      <c r="F66" s="417"/>
      <c r="G66" s="418"/>
      <c r="O66" s="219"/>
    </row>
    <row r="67" spans="1:15" ht="15.6" x14ac:dyDescent="0.3">
      <c r="A67" s="402">
        <v>3410</v>
      </c>
      <c r="B67" s="408" t="s">
        <v>240</v>
      </c>
      <c r="C67" s="450">
        <f>-'3.Income &amp; Expenditure Budget'!E67</f>
        <v>0</v>
      </c>
      <c r="F67" s="417"/>
      <c r="G67" s="418"/>
      <c r="O67" s="219"/>
    </row>
    <row r="68" spans="1:15" ht="15.6" x14ac:dyDescent="0.3">
      <c r="A68" s="402">
        <v>3420</v>
      </c>
      <c r="B68" s="408" t="s">
        <v>242</v>
      </c>
      <c r="C68" s="450">
        <f>-'3.Income &amp; Expenditure Budget'!E68</f>
        <v>0</v>
      </c>
      <c r="F68" s="417"/>
      <c r="G68" s="418"/>
      <c r="O68" s="219"/>
    </row>
    <row r="69" spans="1:15" ht="15.6" x14ac:dyDescent="0.3">
      <c r="A69" s="402">
        <v>3430</v>
      </c>
      <c r="B69" s="408" t="s">
        <v>244</v>
      </c>
      <c r="C69" s="450">
        <f>-'3.Income &amp; Expenditure Budget'!E69</f>
        <v>0</v>
      </c>
      <c r="F69" s="417"/>
      <c r="G69" s="418"/>
      <c r="O69" s="219"/>
    </row>
    <row r="70" spans="1:15" ht="15.6" x14ac:dyDescent="0.3">
      <c r="A70" s="402">
        <v>3440</v>
      </c>
      <c r="B70" s="408" t="s">
        <v>246</v>
      </c>
      <c r="C70" s="450">
        <f>-'3.Income &amp; Expenditure Budget'!E70</f>
        <v>0</v>
      </c>
      <c r="F70" s="417"/>
      <c r="G70" s="418"/>
      <c r="O70" s="219"/>
    </row>
    <row r="71" spans="1:15" ht="15.6" x14ac:dyDescent="0.3">
      <c r="A71" s="402">
        <v>3450</v>
      </c>
      <c r="B71" s="408" t="s">
        <v>249</v>
      </c>
      <c r="C71" s="450">
        <f>-'3.Income &amp; Expenditure Budget'!E71</f>
        <v>0</v>
      </c>
      <c r="F71" s="417"/>
      <c r="G71" s="418"/>
      <c r="O71" s="219"/>
    </row>
    <row r="72" spans="1:15" ht="15.6" x14ac:dyDescent="0.3">
      <c r="A72" s="402">
        <v>3460</v>
      </c>
      <c r="B72" s="408" t="s">
        <v>261</v>
      </c>
      <c r="C72" s="450">
        <f>-'3.Income &amp; Expenditure Budget'!E72</f>
        <v>0</v>
      </c>
      <c r="F72" s="417"/>
      <c r="G72" s="418"/>
      <c r="O72" s="219"/>
    </row>
    <row r="73" spans="1:15" ht="15.6" x14ac:dyDescent="0.3">
      <c r="A73" s="402">
        <v>3490</v>
      </c>
      <c r="B73" s="408" t="s">
        <v>253</v>
      </c>
      <c r="C73" s="450">
        <f>-'3.Income &amp; Expenditure Budget'!E73</f>
        <v>0</v>
      </c>
      <c r="F73" s="417"/>
      <c r="G73" s="418"/>
      <c r="O73" s="219"/>
    </row>
    <row r="74" spans="1:15" ht="15.6" x14ac:dyDescent="0.3">
      <c r="A74" s="402">
        <v>3495</v>
      </c>
      <c r="B74" s="408" t="s">
        <v>255</v>
      </c>
      <c r="C74" s="450">
        <f>-'3.Income &amp; Expenditure Budget'!E74</f>
        <v>0</v>
      </c>
      <c r="F74" s="417"/>
      <c r="G74" s="418"/>
      <c r="O74" s="219"/>
    </row>
    <row r="75" spans="1:15" ht="15.6" x14ac:dyDescent="0.3">
      <c r="A75" s="402">
        <v>3500</v>
      </c>
      <c r="B75" s="408" t="s">
        <v>257</v>
      </c>
      <c r="C75" s="450">
        <f>-'3.Income &amp; Expenditure Budget'!E75</f>
        <v>0</v>
      </c>
      <c r="F75" s="417"/>
      <c r="G75" s="418"/>
      <c r="O75" s="219"/>
    </row>
    <row r="76" spans="1:15" ht="15.6" x14ac:dyDescent="0.3">
      <c r="A76" s="402">
        <v>3510</v>
      </c>
      <c r="B76" s="408" t="s">
        <v>267</v>
      </c>
      <c r="C76" s="450">
        <f>-'3.Income &amp; Expenditure Budget'!E76</f>
        <v>0</v>
      </c>
      <c r="F76" s="417"/>
      <c r="G76" s="418"/>
      <c r="O76" s="219"/>
    </row>
    <row r="77" spans="1:15" ht="15.6" x14ac:dyDescent="0.3">
      <c r="A77" s="402">
        <v>3511</v>
      </c>
      <c r="B77" s="408" t="s">
        <v>269</v>
      </c>
      <c r="C77" s="450">
        <f>-'3.Income &amp; Expenditure Budget'!E77</f>
        <v>0</v>
      </c>
      <c r="F77" s="417"/>
      <c r="G77" s="418"/>
      <c r="O77" s="219"/>
    </row>
    <row r="78" spans="1:15" ht="15.6" x14ac:dyDescent="0.3">
      <c r="A78" s="402">
        <v>3520</v>
      </c>
      <c r="B78" s="408" t="s">
        <v>260</v>
      </c>
      <c r="C78" s="450">
        <f>-'3.Income &amp; Expenditure Budget'!E78</f>
        <v>0</v>
      </c>
      <c r="F78" s="417"/>
      <c r="G78" s="418"/>
      <c r="O78" s="219"/>
    </row>
    <row r="79" spans="1:15" ht="15.6" x14ac:dyDescent="0.3">
      <c r="A79" s="402">
        <v>3530</v>
      </c>
      <c r="B79" s="408" t="s">
        <v>262</v>
      </c>
      <c r="C79" s="450">
        <f>-'3.Income &amp; Expenditure Budget'!E79</f>
        <v>0</v>
      </c>
      <c r="F79" s="417"/>
      <c r="G79" s="418"/>
      <c r="O79" s="219"/>
    </row>
    <row r="80" spans="1:15" ht="15.6" x14ac:dyDescent="0.3">
      <c r="A80" s="402">
        <v>3531</v>
      </c>
      <c r="B80" s="408" t="s">
        <v>263</v>
      </c>
      <c r="C80" s="450">
        <f>-'3.Income &amp; Expenditure Budget'!E80</f>
        <v>0</v>
      </c>
      <c r="F80" s="417"/>
      <c r="G80" s="418"/>
      <c r="O80" s="219"/>
    </row>
    <row r="81" spans="1:15" ht="15.6" x14ac:dyDescent="0.3">
      <c r="A81" s="402">
        <v>3535</v>
      </c>
      <c r="B81" s="408" t="s">
        <v>265</v>
      </c>
      <c r="C81" s="450">
        <f>-'3.Income &amp; Expenditure Budget'!E81</f>
        <v>0</v>
      </c>
      <c r="F81" s="417"/>
      <c r="G81" s="418"/>
      <c r="O81" s="219"/>
    </row>
    <row r="82" spans="1:15" ht="15.6" x14ac:dyDescent="0.3">
      <c r="A82" s="402">
        <v>3540</v>
      </c>
      <c r="B82" s="408" t="s">
        <v>266</v>
      </c>
      <c r="C82" s="450">
        <f>-'3.Income &amp; Expenditure Budget'!E82</f>
        <v>0</v>
      </c>
      <c r="F82" s="417"/>
      <c r="G82" s="418"/>
      <c r="O82" s="219"/>
    </row>
    <row r="83" spans="1:15" ht="15.6" x14ac:dyDescent="0.3">
      <c r="A83" s="402">
        <v>3545</v>
      </c>
      <c r="B83" s="408" t="s">
        <v>282</v>
      </c>
      <c r="C83" s="450">
        <f>-'3.Income &amp; Expenditure Budget'!E83</f>
        <v>0</v>
      </c>
      <c r="F83" s="417"/>
      <c r="G83" s="418"/>
      <c r="O83" s="219"/>
    </row>
    <row r="84" spans="1:15" ht="15.6" x14ac:dyDescent="0.3">
      <c r="A84" s="402">
        <v>3550</v>
      </c>
      <c r="B84" s="408" t="s">
        <v>271</v>
      </c>
      <c r="C84" s="450">
        <f>-'3.Income &amp; Expenditure Budget'!E84</f>
        <v>0</v>
      </c>
      <c r="F84" s="417"/>
      <c r="G84" s="418"/>
      <c r="O84" s="219"/>
    </row>
    <row r="85" spans="1:15" ht="15.6" x14ac:dyDescent="0.3">
      <c r="A85" s="402">
        <v>3570</v>
      </c>
      <c r="B85" s="408" t="s">
        <v>273</v>
      </c>
      <c r="C85" s="450">
        <f>-'3.Income &amp; Expenditure Budget'!E85</f>
        <v>0</v>
      </c>
      <c r="F85" s="417"/>
      <c r="G85" s="418"/>
      <c r="O85" s="219"/>
    </row>
    <row r="86" spans="1:15" ht="15.6" x14ac:dyDescent="0.3">
      <c r="A86" s="402">
        <v>3572</v>
      </c>
      <c r="B86" s="408" t="s">
        <v>275</v>
      </c>
      <c r="C86" s="450">
        <f>-'3.Income &amp; Expenditure Budget'!E86</f>
        <v>0</v>
      </c>
      <c r="F86" s="417"/>
      <c r="G86" s="418"/>
      <c r="O86" s="219"/>
    </row>
    <row r="87" spans="1:15" ht="15.6" x14ac:dyDescent="0.3">
      <c r="A87" s="402">
        <v>3573</v>
      </c>
      <c r="B87" s="408" t="s">
        <v>286</v>
      </c>
      <c r="C87" s="450">
        <f>-'3.Income &amp; Expenditure Budget'!E87</f>
        <v>0</v>
      </c>
      <c r="F87" s="417"/>
      <c r="G87" s="418"/>
      <c r="O87" s="219"/>
    </row>
    <row r="88" spans="1:15" ht="15.6" x14ac:dyDescent="0.3">
      <c r="A88" s="402">
        <v>3574</v>
      </c>
      <c r="B88" s="408" t="s">
        <v>279</v>
      </c>
      <c r="C88" s="450">
        <f>-'3.Income &amp; Expenditure Budget'!E88</f>
        <v>0</v>
      </c>
      <c r="F88" s="417"/>
      <c r="G88" s="418"/>
      <c r="O88" s="219"/>
    </row>
    <row r="89" spans="1:15" ht="15.6" x14ac:dyDescent="0.3">
      <c r="A89" s="402">
        <v>3575</v>
      </c>
      <c r="B89" s="408" t="s">
        <v>281</v>
      </c>
      <c r="C89" s="450">
        <f>-'3.Income &amp; Expenditure Budget'!E89</f>
        <v>0</v>
      </c>
      <c r="F89" s="417"/>
      <c r="G89" s="418"/>
      <c r="O89" s="219"/>
    </row>
    <row r="90" spans="1:15" ht="15.6" x14ac:dyDescent="0.3">
      <c r="A90" s="402">
        <v>3580</v>
      </c>
      <c r="B90" s="19" t="s">
        <v>284</v>
      </c>
      <c r="C90" s="450">
        <f>-'3.Income &amp; Expenditure Budget'!E90</f>
        <v>0</v>
      </c>
      <c r="F90" s="417">
        <f>SUM(C57:C90)</f>
        <v>0</v>
      </c>
      <c r="G90" s="418">
        <f>-'3.Income &amp; Expenditure Budget'!E91</f>
        <v>0</v>
      </c>
      <c r="H90" t="b">
        <f>F90=G90</f>
        <v>1</v>
      </c>
      <c r="O90" s="219"/>
    </row>
    <row r="91" spans="1:15" ht="15.6" x14ac:dyDescent="0.3">
      <c r="A91" s="401">
        <v>3650</v>
      </c>
      <c r="B91" s="407" t="s">
        <v>287</v>
      </c>
      <c r="C91" s="450">
        <f>-'3.Income &amp; Expenditure Budget'!E91</f>
        <v>0</v>
      </c>
      <c r="F91" s="417"/>
      <c r="G91" s="418"/>
      <c r="O91" s="219"/>
    </row>
    <row r="92" spans="1:15" ht="15.6" x14ac:dyDescent="0.3">
      <c r="A92" s="402">
        <v>3700</v>
      </c>
      <c r="B92" s="408" t="s">
        <v>289</v>
      </c>
      <c r="C92" s="450">
        <f>-'3.Income &amp; Expenditure Budget'!E92</f>
        <v>0</v>
      </c>
      <c r="F92" s="417"/>
      <c r="G92" s="418"/>
      <c r="O92" s="219"/>
    </row>
    <row r="93" spans="1:15" ht="15.6" x14ac:dyDescent="0.3">
      <c r="A93" s="402">
        <v>3770</v>
      </c>
      <c r="B93" s="408" t="s">
        <v>291</v>
      </c>
      <c r="C93" s="450">
        <f>-'3.Income &amp; Expenditure Budget'!E93</f>
        <v>0</v>
      </c>
      <c r="F93" s="417"/>
      <c r="G93" s="418"/>
      <c r="O93" s="219"/>
    </row>
    <row r="94" spans="1:15" ht="15.6" x14ac:dyDescent="0.3">
      <c r="A94" s="402">
        <v>3800</v>
      </c>
      <c r="B94" s="408" t="s">
        <v>293</v>
      </c>
      <c r="C94" s="450">
        <f>-'3.Income &amp; Expenditure Budget'!E94</f>
        <v>0</v>
      </c>
      <c r="F94" s="417"/>
      <c r="G94" s="418"/>
      <c r="O94" s="219"/>
    </row>
    <row r="95" spans="1:15" ht="15.6" x14ac:dyDescent="0.3">
      <c r="A95" s="402">
        <v>3850</v>
      </c>
      <c r="B95" s="408" t="s">
        <v>295</v>
      </c>
      <c r="C95" s="450">
        <f>-'3.Income &amp; Expenditure Budget'!E95</f>
        <v>0</v>
      </c>
      <c r="F95" s="417"/>
      <c r="G95" s="418"/>
      <c r="O95" s="219"/>
    </row>
    <row r="96" spans="1:15" ht="15.6" x14ac:dyDescent="0.3">
      <c r="A96" s="402">
        <v>3851</v>
      </c>
      <c r="B96" s="408" t="s">
        <v>296</v>
      </c>
      <c r="C96" s="450">
        <f>-'3.Income &amp; Expenditure Budget'!E96</f>
        <v>0</v>
      </c>
      <c r="F96" s="417"/>
      <c r="G96" s="418"/>
      <c r="O96" s="219"/>
    </row>
    <row r="97" spans="1:15" ht="15.6" x14ac:dyDescent="0.3">
      <c r="A97" s="402">
        <v>3852</v>
      </c>
      <c r="B97" s="408" t="s">
        <v>298</v>
      </c>
      <c r="C97" s="450">
        <f>-'3.Income &amp; Expenditure Budget'!E97</f>
        <v>0</v>
      </c>
      <c r="F97" s="417"/>
      <c r="G97" s="418"/>
      <c r="O97" s="219"/>
    </row>
    <row r="98" spans="1:15" ht="16.2" thickBot="1" x14ac:dyDescent="0.35">
      <c r="A98" s="411">
        <v>3853</v>
      </c>
      <c r="B98" s="412" t="s">
        <v>299</v>
      </c>
      <c r="C98" s="451">
        <f>-'3.Income &amp; Expenditure Budget'!E98</f>
        <v>0</v>
      </c>
      <c r="F98" s="417">
        <f>SUM(C91:C98)</f>
        <v>0</v>
      </c>
      <c r="G98" s="418">
        <f>-'3.Income &amp; Expenditure Budget'!E102</f>
        <v>0</v>
      </c>
      <c r="H98" t="b">
        <f>F98=G98</f>
        <v>1</v>
      </c>
      <c r="O98" s="219"/>
    </row>
    <row r="99" spans="1:15" ht="15.6" x14ac:dyDescent="0.3">
      <c r="A99" s="405">
        <v>4110</v>
      </c>
      <c r="B99" s="410" t="s">
        <v>306</v>
      </c>
      <c r="C99" s="449">
        <f>+'3.Income &amp; Expenditure Budget'!E109</f>
        <v>0</v>
      </c>
      <c r="F99" s="417"/>
      <c r="G99" s="418"/>
      <c r="O99" s="219"/>
    </row>
    <row r="100" spans="1:15" ht="15.6" x14ac:dyDescent="0.3">
      <c r="A100" s="402">
        <v>4111</v>
      </c>
      <c r="B100" s="408" t="s">
        <v>307</v>
      </c>
      <c r="C100" s="450">
        <f>+'3.Income &amp; Expenditure Budget'!E110</f>
        <v>0</v>
      </c>
      <c r="F100" s="417"/>
      <c r="G100" s="418"/>
      <c r="O100" s="219"/>
    </row>
    <row r="101" spans="1:15" ht="15.6" x14ac:dyDescent="0.3">
      <c r="A101" s="402">
        <v>4112</v>
      </c>
      <c r="B101" s="408" t="s">
        <v>309</v>
      </c>
      <c r="C101" s="450">
        <f>+'3.Income &amp; Expenditure Budget'!E111</f>
        <v>0</v>
      </c>
      <c r="F101" s="417"/>
      <c r="G101" s="418"/>
      <c r="O101" s="219"/>
    </row>
    <row r="102" spans="1:15" ht="15.6" x14ac:dyDescent="0.3">
      <c r="A102" s="402">
        <v>4113</v>
      </c>
      <c r="B102" s="329" t="s">
        <v>320</v>
      </c>
      <c r="C102" s="450">
        <f>+'3.Income &amp; Expenditure Budget'!E112</f>
        <v>1783.7</v>
      </c>
      <c r="F102" s="417"/>
      <c r="G102" s="418"/>
      <c r="O102" s="219"/>
    </row>
    <row r="103" spans="1:15" ht="15.6" x14ac:dyDescent="0.3">
      <c r="A103" s="402">
        <v>4150</v>
      </c>
      <c r="B103" s="408" t="s">
        <v>311</v>
      </c>
      <c r="C103" s="450">
        <f>+'3.Income &amp; Expenditure Budget'!E113</f>
        <v>0</v>
      </c>
      <c r="F103" s="417"/>
      <c r="G103" s="418"/>
      <c r="O103" s="219"/>
    </row>
    <row r="104" spans="1:15" ht="15.6" x14ac:dyDescent="0.3">
      <c r="A104" s="402">
        <v>4155</v>
      </c>
      <c r="B104" s="408" t="s">
        <v>312</v>
      </c>
      <c r="C104" s="450">
        <f>+'3.Income &amp; Expenditure Budget'!E114</f>
        <v>0</v>
      </c>
      <c r="F104" s="417"/>
      <c r="G104" s="418"/>
      <c r="O104" s="219"/>
    </row>
    <row r="105" spans="1:15" ht="15.6" x14ac:dyDescent="0.3">
      <c r="A105" s="402">
        <v>4170</v>
      </c>
      <c r="B105" s="408" t="s">
        <v>314</v>
      </c>
      <c r="C105" s="450">
        <f>+'3.Income &amp; Expenditure Budget'!E115</f>
        <v>0</v>
      </c>
      <c r="F105" s="417"/>
      <c r="G105" s="418"/>
      <c r="O105" s="219"/>
    </row>
    <row r="106" spans="1:15" ht="15.6" x14ac:dyDescent="0.3">
      <c r="A106" s="402">
        <v>4180</v>
      </c>
      <c r="B106" s="408" t="s">
        <v>316</v>
      </c>
      <c r="C106" s="450">
        <f>+'3.Income &amp; Expenditure Budget'!E116</f>
        <v>0</v>
      </c>
      <c r="F106" s="417"/>
      <c r="G106" s="418"/>
      <c r="O106" s="219"/>
    </row>
    <row r="107" spans="1:15" ht="15.6" x14ac:dyDescent="0.3">
      <c r="A107" s="402">
        <v>4181</v>
      </c>
      <c r="B107" s="408" t="s">
        <v>325</v>
      </c>
      <c r="C107" s="450">
        <f>+'3.Income &amp; Expenditure Budget'!E117</f>
        <v>0</v>
      </c>
      <c r="F107" s="417"/>
      <c r="G107" s="418"/>
      <c r="O107" s="219"/>
    </row>
    <row r="108" spans="1:15" ht="15.6" x14ac:dyDescent="0.3">
      <c r="A108" s="402">
        <v>4190</v>
      </c>
      <c r="B108" s="408" t="s">
        <v>319</v>
      </c>
      <c r="C108" s="450">
        <f>+'3.Income &amp; Expenditure Budget'!E118</f>
        <v>0</v>
      </c>
      <c r="F108" s="417"/>
      <c r="G108" s="418"/>
      <c r="O108" s="219"/>
    </row>
    <row r="109" spans="1:15" ht="15.6" x14ac:dyDescent="0.3">
      <c r="A109" s="402">
        <v>4191</v>
      </c>
      <c r="B109" s="408" t="s">
        <v>326</v>
      </c>
      <c r="C109" s="450">
        <f>+'3.Income &amp; Expenditure Budget'!E119</f>
        <v>0</v>
      </c>
      <c r="F109" s="417"/>
      <c r="G109" s="418"/>
      <c r="O109" s="219"/>
    </row>
    <row r="110" spans="1:15" ht="15.6" x14ac:dyDescent="0.3">
      <c r="A110" s="402">
        <v>4196</v>
      </c>
      <c r="B110" s="408" t="s">
        <v>323</v>
      </c>
      <c r="C110" s="450">
        <f>+'3.Income &amp; Expenditure Budget'!E120</f>
        <v>0</v>
      </c>
      <c r="F110" s="417"/>
      <c r="G110" s="418"/>
      <c r="O110" s="219"/>
    </row>
    <row r="111" spans="1:15" ht="15.6" x14ac:dyDescent="0.3">
      <c r="A111" s="402">
        <v>4198</v>
      </c>
      <c r="B111" s="408" t="s">
        <v>329</v>
      </c>
      <c r="C111" s="450">
        <f>+'3.Income &amp; Expenditure Budget'!E121</f>
        <v>0</v>
      </c>
      <c r="F111" s="417"/>
      <c r="G111" s="418"/>
      <c r="O111" s="219"/>
    </row>
    <row r="112" spans="1:15" ht="16.2" thickBot="1" x14ac:dyDescent="0.35">
      <c r="A112" s="411">
        <v>4199</v>
      </c>
      <c r="B112" s="412" t="s">
        <v>330</v>
      </c>
      <c r="C112" s="451">
        <f>+'3.Income &amp; Expenditure Budget'!E122</f>
        <v>0</v>
      </c>
      <c r="F112" s="417">
        <f>SUM(C99:C112)</f>
        <v>1783.7</v>
      </c>
      <c r="G112" s="418">
        <f>+'3.Income &amp; Expenditure Budget'!E123</f>
        <v>1783.7</v>
      </c>
      <c r="H112" t="b">
        <f>F112=G112</f>
        <v>1</v>
      </c>
      <c r="O112" s="219"/>
    </row>
    <row r="113" spans="1:15" ht="15.6" x14ac:dyDescent="0.3">
      <c r="A113" s="405">
        <v>4310</v>
      </c>
      <c r="B113" s="410" t="s">
        <v>327</v>
      </c>
      <c r="C113" s="449">
        <f>'3.Income &amp; Expenditure Budget'!E126</f>
        <v>0</v>
      </c>
      <c r="F113" s="417"/>
      <c r="G113" s="418"/>
      <c r="O113" s="219"/>
    </row>
    <row r="114" spans="1:15" ht="31.2" x14ac:dyDescent="0.3">
      <c r="A114" s="402">
        <v>4311</v>
      </c>
      <c r="B114" s="408" t="s">
        <v>339</v>
      </c>
      <c r="C114" s="450">
        <f>'3.Income &amp; Expenditure Budget'!E127</f>
        <v>0</v>
      </c>
      <c r="F114" s="417"/>
      <c r="G114" s="418"/>
      <c r="O114" s="219"/>
    </row>
    <row r="115" spans="1:15" ht="15.6" x14ac:dyDescent="0.3">
      <c r="A115" s="402">
        <v>4315</v>
      </c>
      <c r="B115" s="408" t="s">
        <v>341</v>
      </c>
      <c r="C115" s="450">
        <f>'3.Income &amp; Expenditure Budget'!E128</f>
        <v>0</v>
      </c>
      <c r="F115" s="417"/>
      <c r="G115" s="418"/>
      <c r="O115" s="219"/>
    </row>
    <row r="116" spans="1:15" ht="15.6" x14ac:dyDescent="0.3">
      <c r="A116" s="402">
        <v>4330</v>
      </c>
      <c r="B116" s="408" t="s">
        <v>331</v>
      </c>
      <c r="C116" s="450">
        <f>'3.Income &amp; Expenditure Budget'!E129</f>
        <v>0</v>
      </c>
      <c r="F116" s="417"/>
      <c r="G116" s="418"/>
      <c r="O116" s="219"/>
    </row>
    <row r="117" spans="1:15" ht="15.6" x14ac:dyDescent="0.3">
      <c r="A117" s="402">
        <v>4350</v>
      </c>
      <c r="B117" s="408" t="s">
        <v>333</v>
      </c>
      <c r="C117" s="450">
        <f>'3.Income &amp; Expenditure Budget'!E130</f>
        <v>0</v>
      </c>
      <c r="F117" s="417"/>
      <c r="G117" s="418"/>
      <c r="O117" s="219"/>
    </row>
    <row r="118" spans="1:15" ht="15.6" x14ac:dyDescent="0.3">
      <c r="A118" s="402">
        <v>4370</v>
      </c>
      <c r="B118" s="408" t="s">
        <v>334</v>
      </c>
      <c r="C118" s="450">
        <f>'3.Income &amp; Expenditure Budget'!E131</f>
        <v>0</v>
      </c>
      <c r="F118" s="417"/>
      <c r="G118" s="418"/>
      <c r="O118" s="219"/>
    </row>
    <row r="119" spans="1:15" ht="15.6" x14ac:dyDescent="0.3">
      <c r="A119" s="402">
        <v>4390</v>
      </c>
      <c r="B119" s="408" t="s">
        <v>336</v>
      </c>
      <c r="C119" s="450">
        <f>'3.Income &amp; Expenditure Budget'!E132</f>
        <v>0</v>
      </c>
      <c r="F119" s="417"/>
      <c r="G119" s="418"/>
      <c r="O119" s="219"/>
    </row>
    <row r="120" spans="1:15" ht="15.6" x14ac:dyDescent="0.3">
      <c r="A120" s="402">
        <v>4410</v>
      </c>
      <c r="B120" s="408" t="s">
        <v>348</v>
      </c>
      <c r="C120" s="450">
        <f>'3.Income &amp; Expenditure Budget'!E133</f>
        <v>0</v>
      </c>
      <c r="F120" s="417"/>
      <c r="G120" s="418"/>
      <c r="O120" s="219"/>
    </row>
    <row r="121" spans="1:15" ht="15.6" x14ac:dyDescent="0.3">
      <c r="A121" s="402">
        <v>4420</v>
      </c>
      <c r="B121" s="408" t="s">
        <v>351</v>
      </c>
      <c r="C121" s="450">
        <f>'3.Income &amp; Expenditure Budget'!E134</f>
        <v>0</v>
      </c>
      <c r="F121" s="417"/>
      <c r="G121" s="418"/>
      <c r="O121" s="219"/>
    </row>
    <row r="122" spans="1:15" ht="15.6" x14ac:dyDescent="0.3">
      <c r="A122" s="402">
        <v>4430</v>
      </c>
      <c r="B122" s="408" t="s">
        <v>343</v>
      </c>
      <c r="C122" s="450">
        <f>'3.Income &amp; Expenditure Budget'!E135</f>
        <v>0</v>
      </c>
      <c r="F122" s="417"/>
      <c r="G122" s="418"/>
      <c r="O122" s="219"/>
    </row>
    <row r="123" spans="1:15" ht="15.6" x14ac:dyDescent="0.3">
      <c r="A123" s="402">
        <v>4450</v>
      </c>
      <c r="B123" s="408" t="s">
        <v>344</v>
      </c>
      <c r="C123" s="450">
        <f>'3.Income &amp; Expenditure Budget'!E136</f>
        <v>0</v>
      </c>
      <c r="F123" s="417"/>
      <c r="G123" s="418"/>
      <c r="O123" s="219"/>
    </row>
    <row r="124" spans="1:15" ht="15.6" x14ac:dyDescent="0.3">
      <c r="A124" s="402">
        <v>4470</v>
      </c>
      <c r="B124" s="408" t="s">
        <v>345</v>
      </c>
      <c r="C124" s="450">
        <f>'3.Income &amp; Expenditure Budget'!E137</f>
        <v>0</v>
      </c>
      <c r="F124" s="417"/>
      <c r="G124" s="418"/>
      <c r="O124" s="219"/>
    </row>
    <row r="125" spans="1:15" ht="15.6" x14ac:dyDescent="0.3">
      <c r="A125" s="402">
        <v>4490</v>
      </c>
      <c r="B125" s="408" t="s">
        <v>346</v>
      </c>
      <c r="C125" s="450">
        <f>'3.Income &amp; Expenditure Budget'!E138</f>
        <v>0</v>
      </c>
      <c r="F125" s="417"/>
      <c r="G125" s="418"/>
      <c r="O125" s="219"/>
    </row>
    <row r="126" spans="1:15" ht="15.6" x14ac:dyDescent="0.3">
      <c r="A126" s="402">
        <v>4550</v>
      </c>
      <c r="B126" s="408" t="s">
        <v>347</v>
      </c>
      <c r="C126" s="450">
        <f>'3.Income &amp; Expenditure Budget'!E139</f>
        <v>0</v>
      </c>
      <c r="F126" s="417"/>
      <c r="G126" s="418"/>
      <c r="O126" s="219"/>
    </row>
    <row r="127" spans="1:15" ht="15.6" x14ac:dyDescent="0.3">
      <c r="A127" s="402">
        <v>4570</v>
      </c>
      <c r="B127" s="408" t="s">
        <v>350</v>
      </c>
      <c r="C127" s="450">
        <f>'3.Income &amp; Expenditure Budget'!E140</f>
        <v>0</v>
      </c>
      <c r="F127" s="417"/>
      <c r="G127" s="418"/>
      <c r="O127" s="219"/>
    </row>
    <row r="128" spans="1:15" ht="15.6" x14ac:dyDescent="0.3">
      <c r="A128" s="402">
        <v>4590</v>
      </c>
      <c r="B128" s="408" t="s">
        <v>353</v>
      </c>
      <c r="C128" s="450">
        <f>'3.Income &amp; Expenditure Budget'!E141</f>
        <v>0</v>
      </c>
      <c r="F128" s="417"/>
      <c r="G128" s="418"/>
      <c r="O128" s="219"/>
    </row>
    <row r="129" spans="1:15" ht="15.6" x14ac:dyDescent="0.3">
      <c r="A129" s="402">
        <v>4610</v>
      </c>
      <c r="B129" s="408" t="s">
        <v>354</v>
      </c>
      <c r="C129" s="450">
        <f>'3.Income &amp; Expenditure Budget'!E142</f>
        <v>0</v>
      </c>
      <c r="F129" s="417"/>
      <c r="G129" s="418"/>
      <c r="O129" s="219"/>
    </row>
    <row r="130" spans="1:15" ht="15.6" x14ac:dyDescent="0.3">
      <c r="A130" s="402">
        <v>4620</v>
      </c>
      <c r="B130" s="408" t="s">
        <v>355</v>
      </c>
      <c r="C130" s="450">
        <f>'3.Income &amp; Expenditure Budget'!E143</f>
        <v>0</v>
      </c>
      <c r="F130" s="417"/>
      <c r="G130" s="418"/>
      <c r="O130" s="219"/>
    </row>
    <row r="131" spans="1:15" ht="15.6" x14ac:dyDescent="0.3">
      <c r="A131" s="402">
        <v>4630</v>
      </c>
      <c r="B131" s="408" t="s">
        <v>356</v>
      </c>
      <c r="C131" s="450">
        <f>'3.Income &amp; Expenditure Budget'!E144</f>
        <v>0</v>
      </c>
      <c r="F131" s="417"/>
      <c r="G131" s="418"/>
      <c r="O131" s="219"/>
    </row>
    <row r="132" spans="1:15" ht="15.6" x14ac:dyDescent="0.3">
      <c r="A132" s="402">
        <v>4635</v>
      </c>
      <c r="B132" s="408" t="s">
        <v>366</v>
      </c>
      <c r="C132" s="450">
        <f>'3.Income &amp; Expenditure Budget'!E145</f>
        <v>0</v>
      </c>
      <c r="F132" s="417"/>
      <c r="G132" s="418"/>
      <c r="O132" s="219"/>
    </row>
    <row r="133" spans="1:15" ht="15.6" x14ac:dyDescent="0.3">
      <c r="A133" s="402">
        <v>4640</v>
      </c>
      <c r="B133" s="408" t="s">
        <v>368</v>
      </c>
      <c r="C133" s="450">
        <f>'3.Income &amp; Expenditure Budget'!E146</f>
        <v>0</v>
      </c>
      <c r="F133" s="417"/>
      <c r="G133" s="418"/>
      <c r="O133" s="219"/>
    </row>
    <row r="134" spans="1:15" ht="15.6" x14ac:dyDescent="0.3">
      <c r="A134" s="402">
        <v>4641</v>
      </c>
      <c r="B134" s="408" t="s">
        <v>370</v>
      </c>
      <c r="C134" s="450">
        <f>'3.Income &amp; Expenditure Budget'!E147</f>
        <v>0</v>
      </c>
      <c r="F134" s="417"/>
      <c r="G134" s="418"/>
      <c r="O134" s="219"/>
    </row>
    <row r="135" spans="1:15" ht="15.6" x14ac:dyDescent="0.3">
      <c r="A135" s="402">
        <v>4650</v>
      </c>
      <c r="B135" s="408" t="s">
        <v>361</v>
      </c>
      <c r="C135" s="450">
        <f>'3.Income &amp; Expenditure Budget'!E148</f>
        <v>0</v>
      </c>
      <c r="F135" s="417"/>
      <c r="G135" s="418"/>
      <c r="O135" s="219"/>
    </row>
    <row r="136" spans="1:15" ht="15.6" x14ac:dyDescent="0.3">
      <c r="A136" s="402">
        <v>4670</v>
      </c>
      <c r="B136" s="408" t="s">
        <v>363</v>
      </c>
      <c r="C136" s="450">
        <f>'3.Income &amp; Expenditure Budget'!E149</f>
        <v>0</v>
      </c>
      <c r="F136" s="417"/>
      <c r="G136" s="418"/>
      <c r="O136" s="219"/>
    </row>
    <row r="137" spans="1:15" ht="15.6" x14ac:dyDescent="0.3">
      <c r="A137" s="402">
        <v>4671</v>
      </c>
      <c r="B137" s="408" t="s">
        <v>375</v>
      </c>
      <c r="C137" s="450">
        <f>'3.Income &amp; Expenditure Budget'!E150</f>
        <v>0</v>
      </c>
      <c r="F137" s="417"/>
      <c r="G137" s="418"/>
      <c r="O137" s="219"/>
    </row>
    <row r="138" spans="1:15" ht="15.6" x14ac:dyDescent="0.3">
      <c r="A138" s="402">
        <v>4690</v>
      </c>
      <c r="B138" s="408" t="s">
        <v>378</v>
      </c>
      <c r="C138" s="450">
        <f>'3.Income &amp; Expenditure Budget'!E151</f>
        <v>0</v>
      </c>
      <c r="F138" s="417"/>
      <c r="G138" s="418"/>
      <c r="O138" s="219"/>
    </row>
    <row r="139" spans="1:15" ht="15.6" x14ac:dyDescent="0.3">
      <c r="A139" s="402">
        <v>4710</v>
      </c>
      <c r="B139" s="408" t="s">
        <v>367</v>
      </c>
      <c r="C139" s="450">
        <f>'3.Income &amp; Expenditure Budget'!E152</f>
        <v>0</v>
      </c>
      <c r="F139" s="417"/>
      <c r="G139" s="418"/>
      <c r="O139" s="219"/>
    </row>
    <row r="140" spans="1:15" ht="15.6" x14ac:dyDescent="0.3">
      <c r="A140" s="402">
        <v>4720</v>
      </c>
      <c r="B140" s="408" t="s">
        <v>369</v>
      </c>
      <c r="C140" s="450">
        <f>'3.Income &amp; Expenditure Budget'!E153</f>
        <v>0</v>
      </c>
      <c r="F140" s="417"/>
      <c r="G140" s="418"/>
      <c r="O140" s="219"/>
    </row>
    <row r="141" spans="1:15" ht="15.6" x14ac:dyDescent="0.3">
      <c r="A141" s="402">
        <v>4730</v>
      </c>
      <c r="B141" s="408" t="s">
        <v>372</v>
      </c>
      <c r="C141" s="450">
        <f>'3.Income &amp; Expenditure Budget'!E154</f>
        <v>0</v>
      </c>
      <c r="F141" s="417"/>
      <c r="G141" s="418"/>
      <c r="O141" s="219"/>
    </row>
    <row r="142" spans="1:15" ht="15.6" x14ac:dyDescent="0.3">
      <c r="A142" s="402">
        <v>4731</v>
      </c>
      <c r="B142" s="329" t="s">
        <v>385</v>
      </c>
      <c r="C142" s="450">
        <f>'3.Income &amp; Expenditure Budget'!E155</f>
        <v>0</v>
      </c>
      <c r="F142" s="417"/>
      <c r="G142" s="418"/>
      <c r="O142" s="219"/>
    </row>
    <row r="143" spans="1:15" ht="15.6" x14ac:dyDescent="0.3">
      <c r="A143" s="402">
        <v>4740</v>
      </c>
      <c r="B143" s="408" t="s">
        <v>374</v>
      </c>
      <c r="C143" s="450">
        <f>'3.Income &amp; Expenditure Budget'!E156</f>
        <v>0</v>
      </c>
      <c r="F143" s="417"/>
      <c r="G143" s="418"/>
      <c r="O143" s="219"/>
    </row>
    <row r="144" spans="1:15" ht="15.6" x14ac:dyDescent="0.3">
      <c r="A144" s="402">
        <v>4741</v>
      </c>
      <c r="B144" s="408" t="s">
        <v>389</v>
      </c>
      <c r="C144" s="450">
        <f>'3.Income &amp; Expenditure Budget'!E157</f>
        <v>0</v>
      </c>
      <c r="F144" s="417"/>
      <c r="G144" s="418"/>
      <c r="O144" s="219"/>
    </row>
    <row r="145" spans="1:15" ht="15.6" x14ac:dyDescent="0.3">
      <c r="A145" s="402">
        <v>4750</v>
      </c>
      <c r="B145" s="408" t="s">
        <v>380</v>
      </c>
      <c r="C145" s="450">
        <f>'3.Income &amp; Expenditure Budget'!E158</f>
        <v>0</v>
      </c>
      <c r="F145" s="417"/>
      <c r="G145" s="418"/>
      <c r="O145" s="219"/>
    </row>
    <row r="146" spans="1:15" ht="15.6" x14ac:dyDescent="0.3">
      <c r="A146" s="402">
        <v>4760</v>
      </c>
      <c r="B146" s="408" t="s">
        <v>381</v>
      </c>
      <c r="C146" s="450">
        <f>'3.Income &amp; Expenditure Budget'!E159</f>
        <v>0</v>
      </c>
      <c r="F146" s="417"/>
      <c r="G146" s="418"/>
      <c r="O146" s="219"/>
    </row>
    <row r="147" spans="1:15" ht="15.6" x14ac:dyDescent="0.3">
      <c r="A147" s="402">
        <v>4770</v>
      </c>
      <c r="B147" s="408" t="s">
        <v>382</v>
      </c>
      <c r="C147" s="450">
        <f>'3.Income &amp; Expenditure Budget'!E160</f>
        <v>0</v>
      </c>
      <c r="F147" s="417"/>
      <c r="G147" s="418"/>
      <c r="O147" s="219"/>
    </row>
    <row r="148" spans="1:15" ht="15.6" x14ac:dyDescent="0.3">
      <c r="A148" s="402">
        <v>4780</v>
      </c>
      <c r="B148" s="408" t="s">
        <v>384</v>
      </c>
      <c r="C148" s="450">
        <f>'3.Income &amp; Expenditure Budget'!E161</f>
        <v>0</v>
      </c>
      <c r="F148" s="417"/>
      <c r="G148" s="418"/>
      <c r="O148" s="219"/>
    </row>
    <row r="149" spans="1:15" ht="15.6" x14ac:dyDescent="0.3">
      <c r="A149" s="402">
        <v>4810</v>
      </c>
      <c r="B149" s="408" t="s">
        <v>387</v>
      </c>
      <c r="C149" s="450">
        <f>'3.Income &amp; Expenditure Budget'!E162</f>
        <v>0</v>
      </c>
      <c r="F149" s="417"/>
      <c r="G149" s="418"/>
      <c r="O149" s="219"/>
    </row>
    <row r="150" spans="1:15" ht="15.6" x14ac:dyDescent="0.3">
      <c r="A150" s="402">
        <v>4815</v>
      </c>
      <c r="B150" s="408" t="s">
        <v>388</v>
      </c>
      <c r="C150" s="450">
        <f>'3.Income &amp; Expenditure Budget'!E163</f>
        <v>0</v>
      </c>
      <c r="F150" s="417"/>
      <c r="G150" s="418"/>
      <c r="O150" s="219"/>
    </row>
    <row r="151" spans="1:15" ht="15.6" x14ac:dyDescent="0.3">
      <c r="A151" s="402">
        <v>4850</v>
      </c>
      <c r="B151" s="408" t="s">
        <v>391</v>
      </c>
      <c r="C151" s="450">
        <f>'3.Income &amp; Expenditure Budget'!E164</f>
        <v>0</v>
      </c>
      <c r="F151" s="417"/>
      <c r="G151" s="418"/>
      <c r="O151" s="219"/>
    </row>
    <row r="152" spans="1:15" ht="15.6" x14ac:dyDescent="0.3">
      <c r="A152" s="402">
        <v>4908</v>
      </c>
      <c r="B152" s="408" t="s">
        <v>399</v>
      </c>
      <c r="C152" s="450">
        <f>'3.Income &amp; Expenditure Budget'!E165</f>
        <v>0</v>
      </c>
      <c r="F152" s="417"/>
      <c r="G152" s="418"/>
      <c r="O152" s="219"/>
    </row>
    <row r="153" spans="1:15" ht="15.6" x14ac:dyDescent="0.3">
      <c r="A153" s="402">
        <v>4909</v>
      </c>
      <c r="B153" s="408" t="s">
        <v>400</v>
      </c>
      <c r="C153" s="450">
        <f>'3.Income &amp; Expenditure Budget'!E166</f>
        <v>0</v>
      </c>
      <c r="F153" s="417"/>
      <c r="G153" s="418"/>
      <c r="O153" s="219"/>
    </row>
    <row r="154" spans="1:15" ht="15.6" x14ac:dyDescent="0.3">
      <c r="A154" s="402">
        <v>4910</v>
      </c>
      <c r="B154" s="408" t="s">
        <v>393</v>
      </c>
      <c r="C154" s="450">
        <f>'3.Income &amp; Expenditure Budget'!E167</f>
        <v>0</v>
      </c>
      <c r="F154" s="417"/>
      <c r="G154" s="418"/>
      <c r="O154" s="219"/>
    </row>
    <row r="155" spans="1:15" ht="15.6" x14ac:dyDescent="0.3">
      <c r="A155" s="402">
        <v>4911</v>
      </c>
      <c r="B155" s="408" t="s">
        <v>394</v>
      </c>
      <c r="C155" s="450">
        <f>'3.Income &amp; Expenditure Budget'!E168</f>
        <v>0</v>
      </c>
      <c r="F155" s="417"/>
      <c r="G155" s="418"/>
      <c r="O155" s="219"/>
    </row>
    <row r="156" spans="1:15" ht="15.6" x14ac:dyDescent="0.3">
      <c r="A156" s="402">
        <v>4912</v>
      </c>
      <c r="B156" s="408" t="s">
        <v>405</v>
      </c>
      <c r="C156" s="450">
        <f>'3.Income &amp; Expenditure Budget'!E169</f>
        <v>0</v>
      </c>
      <c r="F156" s="417"/>
      <c r="G156" s="418"/>
      <c r="O156" s="219"/>
    </row>
    <row r="157" spans="1:15" ht="15.6" x14ac:dyDescent="0.3">
      <c r="A157" s="402">
        <v>4913</v>
      </c>
      <c r="B157" s="408" t="s">
        <v>397</v>
      </c>
      <c r="C157" s="450">
        <f>'3.Income &amp; Expenditure Budget'!E170</f>
        <v>0</v>
      </c>
      <c r="F157" s="417"/>
      <c r="G157" s="418"/>
      <c r="O157" s="219"/>
    </row>
    <row r="158" spans="1:15" ht="15.6" x14ac:dyDescent="0.3">
      <c r="A158" s="402">
        <v>4914</v>
      </c>
      <c r="B158" s="408" t="s">
        <v>410</v>
      </c>
      <c r="C158" s="450">
        <f>'3.Income &amp; Expenditure Budget'!E171</f>
        <v>0</v>
      </c>
      <c r="F158" s="417"/>
      <c r="G158" s="418"/>
      <c r="O158" s="219"/>
    </row>
    <row r="159" spans="1:15" ht="15.6" x14ac:dyDescent="0.3">
      <c r="A159" s="402">
        <v>4915</v>
      </c>
      <c r="B159" s="408" t="s">
        <v>412</v>
      </c>
      <c r="C159" s="450">
        <f>'3.Income &amp; Expenditure Budget'!E172</f>
        <v>0</v>
      </c>
      <c r="F159" s="417"/>
      <c r="G159" s="418"/>
      <c r="O159" s="219"/>
    </row>
    <row r="160" spans="1:15" ht="15.6" x14ac:dyDescent="0.3">
      <c r="A160" s="402">
        <v>4916</v>
      </c>
      <c r="B160" s="408" t="s">
        <v>401</v>
      </c>
      <c r="C160" s="450">
        <f>'3.Income &amp; Expenditure Budget'!E173</f>
        <v>0</v>
      </c>
      <c r="F160" s="417"/>
      <c r="G160" s="418"/>
      <c r="O160" s="219"/>
    </row>
    <row r="161" spans="1:15" ht="15.6" x14ac:dyDescent="0.3">
      <c r="A161" s="402">
        <v>4917</v>
      </c>
      <c r="B161" s="408" t="s">
        <v>402</v>
      </c>
      <c r="C161" s="450">
        <f>'3.Income &amp; Expenditure Budget'!E174</f>
        <v>0</v>
      </c>
      <c r="F161" s="417"/>
      <c r="G161" s="418"/>
      <c r="O161" s="219"/>
    </row>
    <row r="162" spans="1:15" ht="15.6" x14ac:dyDescent="0.3">
      <c r="A162" s="402">
        <v>4918</v>
      </c>
      <c r="B162" s="408" t="s">
        <v>404</v>
      </c>
      <c r="C162" s="450">
        <f>'3.Income &amp; Expenditure Budget'!E175</f>
        <v>0</v>
      </c>
      <c r="F162" s="417"/>
      <c r="G162" s="418"/>
      <c r="O162" s="219"/>
    </row>
    <row r="163" spans="1:15" ht="15.6" x14ac:dyDescent="0.3">
      <c r="A163" s="402">
        <v>4919</v>
      </c>
      <c r="B163" s="408" t="s">
        <v>407</v>
      </c>
      <c r="C163" s="450">
        <f>'3.Income &amp; Expenditure Budget'!E176</f>
        <v>0</v>
      </c>
      <c r="F163" s="417"/>
      <c r="G163" s="418"/>
      <c r="O163" s="219"/>
    </row>
    <row r="164" spans="1:15" ht="15.6" x14ac:dyDescent="0.3">
      <c r="A164" s="402">
        <v>4920</v>
      </c>
      <c r="B164" s="408" t="s">
        <v>420</v>
      </c>
      <c r="C164" s="450">
        <f>'3.Income &amp; Expenditure Budget'!E177</f>
        <v>0</v>
      </c>
      <c r="F164" s="417"/>
      <c r="G164" s="418"/>
      <c r="O164" s="219"/>
    </row>
    <row r="165" spans="1:15" ht="15.6" x14ac:dyDescent="0.3">
      <c r="A165" s="402">
        <v>4921</v>
      </c>
      <c r="B165" s="408" t="s">
        <v>411</v>
      </c>
      <c r="C165" s="450">
        <f>'3.Income &amp; Expenditure Budget'!E178</f>
        <v>0</v>
      </c>
      <c r="F165" s="417"/>
      <c r="G165" s="418"/>
      <c r="O165" s="219"/>
    </row>
    <row r="166" spans="1:15" ht="15.6" x14ac:dyDescent="0.3">
      <c r="A166" s="402">
        <v>4922</v>
      </c>
      <c r="B166" s="408" t="s">
        <v>413</v>
      </c>
      <c r="C166" s="450">
        <f>'3.Income &amp; Expenditure Budget'!E179</f>
        <v>0</v>
      </c>
      <c r="F166" s="417"/>
      <c r="G166" s="418"/>
      <c r="O166" s="219"/>
    </row>
    <row r="167" spans="1:15" ht="15.6" x14ac:dyDescent="0.3">
      <c r="A167" s="402">
        <v>4923</v>
      </c>
      <c r="B167" s="408" t="s">
        <v>414</v>
      </c>
      <c r="C167" s="450">
        <f>'3.Income &amp; Expenditure Budget'!E180</f>
        <v>0</v>
      </c>
      <c r="F167" s="417"/>
      <c r="G167" s="418"/>
      <c r="O167" s="219"/>
    </row>
    <row r="168" spans="1:15" ht="15.6" x14ac:dyDescent="0.3">
      <c r="A168" s="402">
        <v>4924</v>
      </c>
      <c r="B168" s="408" t="s">
        <v>416</v>
      </c>
      <c r="C168" s="450">
        <f>'3.Income &amp; Expenditure Budget'!E181</f>
        <v>0</v>
      </c>
      <c r="F168" s="417"/>
      <c r="G168" s="418"/>
      <c r="O168" s="219"/>
    </row>
    <row r="169" spans="1:15" ht="15.6" x14ac:dyDescent="0.3">
      <c r="A169" s="402">
        <v>4925</v>
      </c>
      <c r="B169" s="408" t="s">
        <v>418</v>
      </c>
      <c r="C169" s="450">
        <f>'3.Income &amp; Expenditure Budget'!E182</f>
        <v>0</v>
      </c>
      <c r="F169" s="417"/>
      <c r="G169" s="418"/>
      <c r="O169" s="219"/>
    </row>
    <row r="170" spans="1:15" ht="15.6" x14ac:dyDescent="0.3">
      <c r="A170" s="402">
        <v>4927</v>
      </c>
      <c r="B170" s="408" t="s">
        <v>427</v>
      </c>
      <c r="C170" s="450">
        <f>'3.Income &amp; Expenditure Budget'!E183</f>
        <v>0</v>
      </c>
      <c r="F170" s="417"/>
      <c r="G170" s="418"/>
      <c r="O170" s="219"/>
    </row>
    <row r="171" spans="1:15" ht="15.6" x14ac:dyDescent="0.3">
      <c r="A171" s="402">
        <v>4928</v>
      </c>
      <c r="B171" s="408" t="s">
        <v>429</v>
      </c>
      <c r="C171" s="450">
        <f>'3.Income &amp; Expenditure Budget'!E184</f>
        <v>0</v>
      </c>
      <c r="F171" s="417"/>
      <c r="G171" s="418"/>
      <c r="O171" s="219"/>
    </row>
    <row r="172" spans="1:15" ht="15.6" x14ac:dyDescent="0.3">
      <c r="A172" s="403">
        <v>4929</v>
      </c>
      <c r="B172" s="409" t="s">
        <v>431</v>
      </c>
      <c r="C172" s="450">
        <f>'3.Income &amp; Expenditure Budget'!E185</f>
        <v>0</v>
      </c>
      <c r="F172" s="417"/>
      <c r="G172" s="418"/>
      <c r="O172" s="219"/>
    </row>
    <row r="173" spans="1:15" ht="16.2" thickBot="1" x14ac:dyDescent="0.35">
      <c r="A173" s="411">
        <v>4930</v>
      </c>
      <c r="B173" s="452" t="s">
        <v>423</v>
      </c>
      <c r="C173" s="451">
        <f>'3.Income &amp; Expenditure Budget'!E186</f>
        <v>0</v>
      </c>
      <c r="F173" s="417">
        <f>SUM(C113:C173)</f>
        <v>0</v>
      </c>
      <c r="G173" s="418">
        <f>+'3.Income &amp; Expenditure Budget'!E187</f>
        <v>0</v>
      </c>
      <c r="H173" t="b">
        <f>F173=G173</f>
        <v>1</v>
      </c>
      <c r="O173" s="219"/>
    </row>
    <row r="174" spans="1:15" ht="15.6" x14ac:dyDescent="0.3">
      <c r="A174" s="405">
        <v>5010</v>
      </c>
      <c r="B174" s="410" t="s">
        <v>428</v>
      </c>
      <c r="C174" s="449">
        <f>+'3.Income &amp; Expenditure Budget'!E190</f>
        <v>0</v>
      </c>
      <c r="F174" s="417"/>
      <c r="G174" s="418"/>
      <c r="O174" s="219"/>
    </row>
    <row r="175" spans="1:15" ht="15.6" x14ac:dyDescent="0.3">
      <c r="A175" s="402">
        <v>5030</v>
      </c>
      <c r="B175" s="408" t="s">
        <v>430</v>
      </c>
      <c r="C175" s="450">
        <f>+'3.Income &amp; Expenditure Budget'!E191</f>
        <v>0</v>
      </c>
      <c r="F175" s="417"/>
      <c r="G175" s="418"/>
      <c r="O175" s="219"/>
    </row>
    <row r="176" spans="1:15" ht="15.6" x14ac:dyDescent="0.3">
      <c r="A176" s="402">
        <v>5110</v>
      </c>
      <c r="B176" s="408" t="s">
        <v>433</v>
      </c>
      <c r="C176" s="450">
        <f>+'3.Income &amp; Expenditure Budget'!E192</f>
        <v>0</v>
      </c>
      <c r="F176" s="417"/>
      <c r="G176" s="418"/>
      <c r="O176" s="219"/>
    </row>
    <row r="177" spans="1:15" ht="15.6" x14ac:dyDescent="0.3">
      <c r="A177" s="402">
        <v>5112</v>
      </c>
      <c r="B177" s="408" t="s">
        <v>434</v>
      </c>
      <c r="C177" s="450">
        <f>+'3.Income &amp; Expenditure Budget'!E193</f>
        <v>0</v>
      </c>
      <c r="F177" s="417"/>
      <c r="G177" s="418"/>
      <c r="O177" s="219"/>
    </row>
    <row r="178" spans="1:15" ht="15.6" x14ac:dyDescent="0.3">
      <c r="A178" s="402">
        <v>5150</v>
      </c>
      <c r="B178" s="408" t="s">
        <v>436</v>
      </c>
      <c r="C178" s="450">
        <f>+'3.Income &amp; Expenditure Budget'!E194</f>
        <v>0</v>
      </c>
      <c r="F178" s="417"/>
      <c r="G178" s="418"/>
      <c r="O178" s="219"/>
    </row>
    <row r="179" spans="1:15" ht="15.6" x14ac:dyDescent="0.3">
      <c r="A179" s="402">
        <v>5170</v>
      </c>
      <c r="B179" s="408" t="s">
        <v>437</v>
      </c>
      <c r="C179" s="450">
        <f>+'3.Income &amp; Expenditure Budget'!E195</f>
        <v>0</v>
      </c>
      <c r="F179" s="417"/>
      <c r="G179" s="418"/>
      <c r="O179" s="219"/>
    </row>
    <row r="180" spans="1:15" ht="15.6" x14ac:dyDescent="0.3">
      <c r="A180" s="402">
        <v>5175</v>
      </c>
      <c r="B180" s="408" t="s">
        <v>447</v>
      </c>
      <c r="C180" s="450">
        <f>+'3.Income &amp; Expenditure Budget'!E196</f>
        <v>0</v>
      </c>
      <c r="F180" s="417"/>
      <c r="G180" s="418"/>
      <c r="O180" s="219"/>
    </row>
    <row r="181" spans="1:15" ht="15.6" x14ac:dyDescent="0.3">
      <c r="A181" s="402">
        <v>5310</v>
      </c>
      <c r="B181" s="408" t="s">
        <v>440</v>
      </c>
      <c r="C181" s="450">
        <f>+'3.Income &amp; Expenditure Budget'!E197</f>
        <v>0</v>
      </c>
      <c r="F181" s="417"/>
      <c r="G181" s="418"/>
      <c r="O181" s="219"/>
    </row>
    <row r="182" spans="1:15" ht="15.6" x14ac:dyDescent="0.3">
      <c r="A182" s="402">
        <v>5315</v>
      </c>
      <c r="B182" s="408" t="s">
        <v>450</v>
      </c>
      <c r="C182" s="450">
        <f>+'3.Income &amp; Expenditure Budget'!E198</f>
        <v>0</v>
      </c>
      <c r="F182" s="417"/>
      <c r="G182" s="418"/>
      <c r="O182" s="219"/>
    </row>
    <row r="183" spans="1:15" ht="15.6" x14ac:dyDescent="0.3">
      <c r="A183" s="402">
        <v>5316</v>
      </c>
      <c r="B183" s="408" t="s">
        <v>452</v>
      </c>
      <c r="C183" s="450">
        <f>+'3.Income &amp; Expenditure Budget'!E199</f>
        <v>0</v>
      </c>
      <c r="F183" s="417"/>
      <c r="G183" s="418"/>
      <c r="O183" s="219"/>
    </row>
    <row r="184" spans="1:15" ht="15.6" x14ac:dyDescent="0.3">
      <c r="A184" s="402">
        <v>5350</v>
      </c>
      <c r="B184" s="408" t="s">
        <v>443</v>
      </c>
      <c r="C184" s="450">
        <f>+'3.Income &amp; Expenditure Budget'!E200</f>
        <v>0</v>
      </c>
      <c r="F184" s="417"/>
      <c r="G184" s="418"/>
      <c r="O184" s="219"/>
    </row>
    <row r="185" spans="1:15" ht="15.6" x14ac:dyDescent="0.3">
      <c r="A185" s="402">
        <v>5400</v>
      </c>
      <c r="B185" s="408" t="s">
        <v>455</v>
      </c>
      <c r="C185" s="450">
        <f>+'3.Income &amp; Expenditure Budget'!E201</f>
        <v>0</v>
      </c>
      <c r="F185" s="417"/>
      <c r="G185" s="418"/>
      <c r="O185" s="219"/>
    </row>
    <row r="186" spans="1:15" ht="15.6" x14ac:dyDescent="0.3">
      <c r="A186" s="402">
        <v>5450</v>
      </c>
      <c r="B186" s="408" t="s">
        <v>457</v>
      </c>
      <c r="C186" s="450">
        <f>+'3.Income &amp; Expenditure Budget'!E202</f>
        <v>0</v>
      </c>
      <c r="F186" s="417"/>
      <c r="G186" s="418"/>
      <c r="O186" s="219"/>
    </row>
    <row r="187" spans="1:15" ht="15.6" x14ac:dyDescent="0.3">
      <c r="A187" s="402">
        <v>5510</v>
      </c>
      <c r="B187" s="408" t="s">
        <v>445</v>
      </c>
      <c r="C187" s="450">
        <f>+'3.Income &amp; Expenditure Budget'!E203</f>
        <v>0</v>
      </c>
      <c r="F187" s="417"/>
      <c r="G187" s="418"/>
      <c r="O187" s="219"/>
    </row>
    <row r="188" spans="1:15" ht="15.6" x14ac:dyDescent="0.3">
      <c r="A188" s="402">
        <v>5550</v>
      </c>
      <c r="B188" s="408" t="s">
        <v>446</v>
      </c>
      <c r="C188" s="450">
        <f>+'3.Income &amp; Expenditure Budget'!E204</f>
        <v>0</v>
      </c>
      <c r="F188" s="417"/>
      <c r="G188" s="418"/>
      <c r="O188" s="219"/>
    </row>
    <row r="189" spans="1:15" ht="15.6" x14ac:dyDescent="0.3">
      <c r="A189" s="402">
        <v>5551</v>
      </c>
      <c r="B189" s="408" t="s">
        <v>448</v>
      </c>
      <c r="C189" s="450">
        <f>+'3.Income &amp; Expenditure Budget'!E205</f>
        <v>0</v>
      </c>
      <c r="F189" s="417"/>
      <c r="G189" s="418"/>
      <c r="O189" s="219"/>
    </row>
    <row r="190" spans="1:15" ht="15.6" x14ac:dyDescent="0.3">
      <c r="A190" s="402">
        <v>5552</v>
      </c>
      <c r="B190" s="408" t="s">
        <v>449</v>
      </c>
      <c r="C190" s="450">
        <f>+'3.Income &amp; Expenditure Budget'!E206</f>
        <v>0</v>
      </c>
      <c r="F190" s="417"/>
      <c r="G190" s="418"/>
      <c r="O190" s="219"/>
    </row>
    <row r="191" spans="1:15" ht="15.6" x14ac:dyDescent="0.3">
      <c r="A191" s="402">
        <v>5553</v>
      </c>
      <c r="B191" s="408" t="s">
        <v>461</v>
      </c>
      <c r="C191" s="450">
        <f>+'3.Income &amp; Expenditure Budget'!E207</f>
        <v>0</v>
      </c>
      <c r="F191" s="417"/>
      <c r="G191" s="418"/>
      <c r="O191" s="219"/>
    </row>
    <row r="192" spans="1:15" ht="15.6" x14ac:dyDescent="0.3">
      <c r="A192" s="402">
        <v>5610</v>
      </c>
      <c r="B192" s="408" t="s">
        <v>464</v>
      </c>
      <c r="C192" s="450">
        <f>+'3.Income &amp; Expenditure Budget'!E208</f>
        <v>0</v>
      </c>
      <c r="F192" s="417"/>
      <c r="G192" s="418"/>
      <c r="O192" s="219"/>
    </row>
    <row r="193" spans="1:15" ht="15.6" x14ac:dyDescent="0.3">
      <c r="A193" s="402">
        <v>5611</v>
      </c>
      <c r="B193" s="408" t="s">
        <v>466</v>
      </c>
      <c r="C193" s="450">
        <f>+'3.Income &amp; Expenditure Budget'!E209</f>
        <v>0</v>
      </c>
      <c r="F193" s="417"/>
      <c r="G193" s="418"/>
      <c r="O193" s="219"/>
    </row>
    <row r="194" spans="1:15" ht="15.6" x14ac:dyDescent="0.3">
      <c r="A194" s="402">
        <v>5700</v>
      </c>
      <c r="B194" s="408" t="s">
        <v>456</v>
      </c>
      <c r="C194" s="450">
        <f>+'3.Income &amp; Expenditure Budget'!E210</f>
        <v>0</v>
      </c>
      <c r="F194" s="417"/>
      <c r="G194" s="418"/>
      <c r="O194" s="219"/>
    </row>
    <row r="195" spans="1:15" ht="16.2" thickBot="1" x14ac:dyDescent="0.35">
      <c r="A195" s="411">
        <v>5800</v>
      </c>
      <c r="B195" s="452" t="s">
        <v>458</v>
      </c>
      <c r="C195" s="451">
        <f>+'3.Income &amp; Expenditure Budget'!E211</f>
        <v>0</v>
      </c>
      <c r="F195" s="417">
        <f>SUM(C174:C195)</f>
        <v>0</v>
      </c>
      <c r="G195" s="418">
        <f>+'3.Income &amp; Expenditure Budget'!E212</f>
        <v>0</v>
      </c>
      <c r="H195" t="b">
        <f>F195=G195</f>
        <v>1</v>
      </c>
      <c r="O195" s="219"/>
    </row>
    <row r="196" spans="1:15" ht="15.6" x14ac:dyDescent="0.3">
      <c r="A196" s="405">
        <v>6010</v>
      </c>
      <c r="B196" s="453" t="s">
        <v>460</v>
      </c>
      <c r="C196" s="449">
        <f>+'3.Income &amp; Expenditure Budget'!E215</f>
        <v>0</v>
      </c>
      <c r="F196" s="417"/>
      <c r="G196" s="418"/>
      <c r="O196" s="219"/>
    </row>
    <row r="197" spans="1:15" ht="15.6" x14ac:dyDescent="0.3">
      <c r="A197" s="402">
        <v>6050</v>
      </c>
      <c r="B197" s="408" t="s">
        <v>463</v>
      </c>
      <c r="C197" s="450">
        <f>+'3.Income &amp; Expenditure Budget'!E216</f>
        <v>0</v>
      </c>
      <c r="F197" s="417"/>
      <c r="G197" s="418"/>
      <c r="O197" s="219"/>
    </row>
    <row r="198" spans="1:15" ht="15.6" x14ac:dyDescent="0.3">
      <c r="A198" s="402">
        <v>6100</v>
      </c>
      <c r="B198" s="408" t="s">
        <v>465</v>
      </c>
      <c r="C198" s="450">
        <f>+'3.Income &amp; Expenditure Budget'!E217</f>
        <v>0</v>
      </c>
      <c r="F198" s="417"/>
      <c r="G198" s="418"/>
      <c r="O198" s="219"/>
    </row>
    <row r="199" spans="1:15" ht="15.6" x14ac:dyDescent="0.3">
      <c r="A199" s="402">
        <v>6150</v>
      </c>
      <c r="B199" s="408" t="s">
        <v>467</v>
      </c>
      <c r="C199" s="450">
        <f>+'3.Income &amp; Expenditure Budget'!E218</f>
        <v>0</v>
      </c>
      <c r="F199" s="417"/>
      <c r="G199" s="418"/>
      <c r="O199" s="219"/>
    </row>
    <row r="200" spans="1:15" ht="15.6" x14ac:dyDescent="0.3">
      <c r="A200" s="402">
        <v>6210</v>
      </c>
      <c r="B200" s="408" t="s">
        <v>468</v>
      </c>
      <c r="C200" s="450">
        <f>+'3.Income &amp; Expenditure Budget'!E219</f>
        <v>0</v>
      </c>
      <c r="F200" s="417"/>
      <c r="G200" s="418"/>
      <c r="O200" s="219"/>
    </row>
    <row r="201" spans="1:15" ht="15.6" x14ac:dyDescent="0.3">
      <c r="A201" s="402">
        <v>6250</v>
      </c>
      <c r="B201" s="408" t="s">
        <v>469</v>
      </c>
      <c r="C201" s="450">
        <f>+'3.Income &amp; Expenditure Budget'!E220</f>
        <v>0</v>
      </c>
      <c r="F201" s="417"/>
      <c r="G201" s="418"/>
      <c r="O201" s="219"/>
    </row>
    <row r="202" spans="1:15" ht="15.6" x14ac:dyDescent="0.3">
      <c r="A202" s="402">
        <v>6300</v>
      </c>
      <c r="B202" s="408" t="s">
        <v>471</v>
      </c>
      <c r="C202" s="450">
        <f>+'3.Income &amp; Expenditure Budget'!E221</f>
        <v>0</v>
      </c>
      <c r="F202" s="417"/>
      <c r="G202" s="418"/>
      <c r="O202" s="219"/>
    </row>
    <row r="203" spans="1:15" ht="15.6" x14ac:dyDescent="0.3">
      <c r="A203" s="402">
        <v>6350</v>
      </c>
      <c r="B203" s="408" t="s">
        <v>472</v>
      </c>
      <c r="C203" s="450">
        <f>+'3.Income &amp; Expenditure Budget'!E222</f>
        <v>0</v>
      </c>
      <c r="F203" s="417"/>
      <c r="G203" s="418"/>
      <c r="O203" s="219"/>
    </row>
    <row r="204" spans="1:15" ht="15.6" x14ac:dyDescent="0.3">
      <c r="A204" s="402">
        <v>6355</v>
      </c>
      <c r="B204" s="408" t="s">
        <v>485</v>
      </c>
      <c r="C204" s="450">
        <f>+'3.Income &amp; Expenditure Budget'!E223</f>
        <v>0</v>
      </c>
      <c r="F204" s="417"/>
      <c r="G204" s="418"/>
      <c r="O204" s="219"/>
    </row>
    <row r="205" spans="1:15" ht="15.6" x14ac:dyDescent="0.3">
      <c r="A205" s="402">
        <v>6400</v>
      </c>
      <c r="B205" s="408" t="s">
        <v>476</v>
      </c>
      <c r="C205" s="450">
        <f>+'3.Income &amp; Expenditure Budget'!E224</f>
        <v>0</v>
      </c>
      <c r="F205" s="417"/>
      <c r="G205" s="418"/>
      <c r="O205" s="219"/>
    </row>
    <row r="206" spans="1:15" ht="15.6" x14ac:dyDescent="0.3">
      <c r="A206" s="402">
        <v>6450</v>
      </c>
      <c r="B206" s="408" t="s">
        <v>477</v>
      </c>
      <c r="C206" s="450">
        <f>+'3.Income &amp; Expenditure Budget'!E225</f>
        <v>0</v>
      </c>
      <c r="F206" s="417"/>
      <c r="G206" s="418"/>
      <c r="O206" s="219"/>
    </row>
    <row r="207" spans="1:15" ht="15.6" x14ac:dyDescent="0.3">
      <c r="A207" s="402">
        <v>6500</v>
      </c>
      <c r="B207" s="408" t="s">
        <v>478</v>
      </c>
      <c r="C207" s="450">
        <f>+'3.Income &amp; Expenditure Budget'!E226</f>
        <v>0</v>
      </c>
      <c r="F207" s="417"/>
      <c r="G207" s="418"/>
      <c r="O207" s="219"/>
    </row>
    <row r="208" spans="1:15" ht="15.6" x14ac:dyDescent="0.3">
      <c r="A208" s="402">
        <v>6600</v>
      </c>
      <c r="B208" s="408" t="s">
        <v>479</v>
      </c>
      <c r="C208" s="450">
        <f>+'3.Income &amp; Expenditure Budget'!E227</f>
        <v>0</v>
      </c>
      <c r="F208" s="417"/>
      <c r="G208" s="418"/>
      <c r="O208" s="219"/>
    </row>
    <row r="209" spans="1:15" ht="15.6" x14ac:dyDescent="0.3">
      <c r="A209" s="402">
        <v>6650</v>
      </c>
      <c r="B209" s="408" t="s">
        <v>480</v>
      </c>
      <c r="C209" s="450">
        <f>+'3.Income &amp; Expenditure Budget'!E228</f>
        <v>0</v>
      </c>
      <c r="F209" s="417"/>
      <c r="G209" s="418"/>
      <c r="O209" s="219"/>
    </row>
    <row r="210" spans="1:15" ht="15.6" x14ac:dyDescent="0.3">
      <c r="A210" s="402">
        <v>6700</v>
      </c>
      <c r="B210" s="408" t="s">
        <v>481</v>
      </c>
      <c r="C210" s="450">
        <f>+'3.Income &amp; Expenditure Budget'!E229</f>
        <v>0</v>
      </c>
      <c r="F210" s="417"/>
      <c r="G210" s="418"/>
      <c r="O210" s="219"/>
    </row>
    <row r="211" spans="1:15" ht="15.6" x14ac:dyDescent="0.3">
      <c r="A211" s="402">
        <v>6730</v>
      </c>
      <c r="B211" s="408" t="s">
        <v>482</v>
      </c>
      <c r="C211" s="450">
        <f>+'3.Income &amp; Expenditure Budget'!E230</f>
        <v>0</v>
      </c>
      <c r="F211" s="417"/>
      <c r="G211" s="418"/>
      <c r="O211" s="219"/>
    </row>
    <row r="212" spans="1:15" ht="15.6" x14ac:dyDescent="0.3">
      <c r="A212" s="402">
        <v>6731</v>
      </c>
      <c r="B212" s="408" t="s">
        <v>484</v>
      </c>
      <c r="C212" s="450">
        <f>+'3.Income &amp; Expenditure Budget'!E231</f>
        <v>0</v>
      </c>
      <c r="F212" s="417"/>
      <c r="G212" s="418"/>
      <c r="O212" s="219"/>
    </row>
    <row r="213" spans="1:15" ht="15.6" x14ac:dyDescent="0.3">
      <c r="A213" s="402">
        <v>6750</v>
      </c>
      <c r="B213" s="408" t="s">
        <v>487</v>
      </c>
      <c r="C213" s="450">
        <f>+'3.Income &amp; Expenditure Budget'!E232</f>
        <v>0</v>
      </c>
      <c r="F213" s="417"/>
      <c r="G213" s="418"/>
      <c r="O213" s="219"/>
    </row>
    <row r="214" spans="1:15" ht="15.6" x14ac:dyDescent="0.3">
      <c r="A214" s="402">
        <v>6755</v>
      </c>
      <c r="B214" s="408" t="s">
        <v>488</v>
      </c>
      <c r="C214" s="450">
        <f>+'3.Income &amp; Expenditure Budget'!E233</f>
        <v>0</v>
      </c>
      <c r="F214" s="417"/>
      <c r="G214" s="418"/>
      <c r="O214" s="219"/>
    </row>
    <row r="215" spans="1:15" ht="15.6" x14ac:dyDescent="0.3">
      <c r="A215" s="402">
        <v>6780</v>
      </c>
      <c r="B215" s="408" t="s">
        <v>489</v>
      </c>
      <c r="C215" s="450">
        <f>+'3.Income &amp; Expenditure Budget'!E234</f>
        <v>0</v>
      </c>
      <c r="F215" s="417"/>
      <c r="G215" s="418"/>
      <c r="O215" s="219"/>
    </row>
    <row r="216" spans="1:15" ht="15.6" x14ac:dyDescent="0.3">
      <c r="A216" s="402">
        <v>6800</v>
      </c>
      <c r="B216" s="408" t="s">
        <v>490</v>
      </c>
      <c r="C216" s="450">
        <f>+'3.Income &amp; Expenditure Budget'!E235</f>
        <v>0</v>
      </c>
      <c r="F216" s="417"/>
      <c r="G216" s="418"/>
      <c r="O216" s="219"/>
    </row>
    <row r="217" spans="1:15" ht="15.6" x14ac:dyDescent="0.3">
      <c r="A217" s="402">
        <v>6830</v>
      </c>
      <c r="B217" s="408" t="s">
        <v>491</v>
      </c>
      <c r="C217" s="450">
        <f>+'3.Income &amp; Expenditure Budget'!E236</f>
        <v>0</v>
      </c>
      <c r="F217" s="417"/>
      <c r="G217" s="418"/>
      <c r="O217" s="219"/>
    </row>
    <row r="218" spans="1:15" ht="15.6" x14ac:dyDescent="0.3">
      <c r="A218" s="402">
        <v>6870</v>
      </c>
      <c r="B218" s="408" t="s">
        <v>500</v>
      </c>
      <c r="C218" s="450">
        <f>+'3.Income &amp; Expenditure Budget'!E237</f>
        <v>0</v>
      </c>
      <c r="F218" s="417"/>
      <c r="G218" s="418"/>
      <c r="O218" s="219"/>
    </row>
    <row r="219" spans="1:15" ht="16.2" thickBot="1" x14ac:dyDescent="0.35">
      <c r="A219" s="411">
        <v>6900</v>
      </c>
      <c r="B219" s="412" t="s">
        <v>493</v>
      </c>
      <c r="C219" s="451">
        <f>+'3.Income &amp; Expenditure Budget'!E238</f>
        <v>0</v>
      </c>
      <c r="F219" s="417">
        <f>SUM(C196:C219)</f>
        <v>0</v>
      </c>
      <c r="G219" s="418">
        <f>+'3.Income &amp; Expenditure Budget'!E239</f>
        <v>0</v>
      </c>
      <c r="H219" t="b">
        <f>F219=G219</f>
        <v>1</v>
      </c>
      <c r="O219" s="219"/>
    </row>
    <row r="220" spans="1:15" ht="15.6" x14ac:dyDescent="0.3">
      <c r="A220" s="405">
        <v>7300</v>
      </c>
      <c r="B220" s="410" t="s">
        <v>495</v>
      </c>
      <c r="C220" s="449">
        <f>+'3.Income &amp; Expenditure Budget'!E242</f>
        <v>0</v>
      </c>
      <c r="F220" s="417"/>
      <c r="G220" s="418"/>
      <c r="O220" s="219"/>
    </row>
    <row r="221" spans="1:15" ht="15.6" x14ac:dyDescent="0.3">
      <c r="A221" s="402">
        <v>7320</v>
      </c>
      <c r="B221" s="408" t="s">
        <v>496</v>
      </c>
      <c r="C221" s="450">
        <f>+'3.Income &amp; Expenditure Budget'!E243</f>
        <v>0</v>
      </c>
      <c r="F221" s="417"/>
      <c r="G221" s="418"/>
      <c r="O221" s="219"/>
    </row>
    <row r="222" spans="1:15" ht="15.6" x14ac:dyDescent="0.3">
      <c r="A222" s="402">
        <v>7400</v>
      </c>
      <c r="B222" s="408" t="s">
        <v>498</v>
      </c>
      <c r="C222" s="450">
        <f>+'3.Income &amp; Expenditure Budget'!E244</f>
        <v>0</v>
      </c>
      <c r="F222" s="417"/>
      <c r="G222" s="418"/>
      <c r="O222" s="219"/>
    </row>
    <row r="223" spans="1:15" ht="15.6" x14ac:dyDescent="0.3">
      <c r="A223" s="402">
        <v>7450</v>
      </c>
      <c r="B223" s="408" t="s">
        <v>499</v>
      </c>
      <c r="C223" s="450">
        <f>+'3.Income &amp; Expenditure Budget'!E245</f>
        <v>0</v>
      </c>
      <c r="F223" s="417"/>
      <c r="G223" s="418"/>
      <c r="O223" s="219"/>
    </row>
    <row r="224" spans="1:15" ht="15.6" x14ac:dyDescent="0.3">
      <c r="A224" s="402">
        <v>7500</v>
      </c>
      <c r="B224" s="408" t="s">
        <v>502</v>
      </c>
      <c r="C224" s="450">
        <f>+'3.Income &amp; Expenditure Budget'!E246</f>
        <v>0</v>
      </c>
      <c r="F224" s="417"/>
      <c r="G224" s="418"/>
      <c r="O224" s="219"/>
    </row>
    <row r="225" spans="1:15" ht="15.6" x14ac:dyDescent="0.3">
      <c r="A225" s="402">
        <v>7800</v>
      </c>
      <c r="B225" s="408" t="s">
        <v>503</v>
      </c>
      <c r="C225" s="450">
        <f>+'3.Income &amp; Expenditure Budget'!E247</f>
        <v>0</v>
      </c>
      <c r="F225" s="417"/>
      <c r="G225" s="418"/>
      <c r="O225" s="219"/>
    </row>
    <row r="226" spans="1:15" ht="16.2" thickBot="1" x14ac:dyDescent="0.35">
      <c r="A226" s="411">
        <v>7850</v>
      </c>
      <c r="B226" s="412" t="s">
        <v>505</v>
      </c>
      <c r="C226" s="451">
        <f>+'3.Income &amp; Expenditure Budget'!E248</f>
        <v>0</v>
      </c>
      <c r="F226" s="423">
        <f>SUM(C220:C226)</f>
        <v>0</v>
      </c>
      <c r="G226" s="424">
        <f>+'3.Income &amp; Expenditure Budget'!E249</f>
        <v>0</v>
      </c>
      <c r="H226" s="413" t="b">
        <f>F226=G226</f>
        <v>1</v>
      </c>
      <c r="I226" s="413"/>
      <c r="J226" s="413"/>
      <c r="K226" s="413"/>
      <c r="L226" s="413"/>
      <c r="M226" s="413"/>
      <c r="N226" s="413"/>
      <c r="O226" s="414"/>
    </row>
  </sheetData>
  <autoFilter ref="A18:C18"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1">
    <cfRule type="containsText" dxfId="4" priority="6" operator="containsText" text="FALSE">
      <formula>NOT(ISERROR(SEARCH("FALSE",H51)))</formula>
    </cfRule>
  </conditionalFormatting>
  <conditionalFormatting sqref="H56">
    <cfRule type="containsText" dxfId="3" priority="4" operator="containsText" text="FALSE">
      <formula>NOT(ISERROR(SEARCH("FALSE",H56)))</formula>
    </cfRule>
  </conditionalFormatting>
  <conditionalFormatting sqref="H90">
    <cfRule type="containsText" dxfId="2" priority="3" operator="containsText" text="FALSE">
      <formula>NOT(ISERROR(SEARCH("FALSE",H90)))</formula>
    </cfRule>
  </conditionalFormatting>
  <conditionalFormatting sqref="H98:H112">
    <cfRule type="containsText" dxfId="1" priority="2" operator="containsText" text="FALSE">
      <formula>NOT(ISERROR(SEARCH("FALSE",H98)))</formula>
    </cfRule>
  </conditionalFormatting>
  <conditionalFormatting sqref="H173:H226">
    <cfRule type="containsText" dxfId="0" priority="1" operator="containsText" text="FALSE">
      <formula>NOT(ISERROR(SEARCH("FALSE",H173)))</formula>
    </cfRule>
  </conditionalFormatting>
  <hyperlinks>
    <hyperlink ref="B15" r:id="rId1" display="Click here for full instructions for importing budget figures into Surf" xr:uid="{75D301EC-1893-4C08-A5EB-B92F7A7672F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86417C24-47DD-416E-B39A-361BF9284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dcterms:created xsi:type="dcterms:W3CDTF">2017-03-29T15:03:47Z</dcterms:created>
  <dcterms:modified xsi:type="dcterms:W3CDTF">2024-03-10T16:48:19Z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