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13_ncr:1_{99AD5D7B-D788-4077-BD4C-4E169DA53B2B}" xr6:coauthVersionLast="43" xr6:coauthVersionMax="46" xr10:uidLastSave="{00000000-0000-0000-0000-000000000000}"/>
  <bookViews>
    <workbookView xWindow="5850" yWindow="2910" windowWidth="21600" windowHeight="11385" tabRatio="864" activeTab="1" xr2:uid="{00000000-000D-0000-FFFF-FFFF00000000}"/>
  </bookViews>
  <sheets>
    <sheet name="Budget template steps" sheetId="8" r:id="rId1"/>
    <sheet name="1a. Budget Grant Calculation" sheetId="4" r:id="rId2"/>
    <sheet name="1b.Covid 19 grants" sheetId="16" r:id="rId3"/>
    <sheet name="2. Income &amp; Expenditure Budget" sheetId="1" r:id="rId4"/>
    <sheet name="3. Opening Bank Position " sheetId="14" r:id="rId5"/>
    <sheet name="4. Estimated Operating Cashflow" sheetId="11" r:id="rId6"/>
    <sheet name="5. Capital Expenditure Budget" sheetId="12" r:id="rId7"/>
    <sheet name="6. Monthly Cashflow " sheetId="15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A2" i="15" l="1"/>
  <c r="F9" i="15" l="1"/>
  <c r="F10" i="15"/>
  <c r="F13" i="15"/>
  <c r="F18" i="15"/>
  <c r="F21" i="15"/>
  <c r="F23" i="15"/>
  <c r="F24" i="15"/>
  <c r="F30" i="15"/>
  <c r="F31" i="15"/>
  <c r="F32" i="15"/>
  <c r="F33" i="15"/>
  <c r="G223" i="1" l="1"/>
  <c r="G88" i="1"/>
  <c r="G77" i="1"/>
  <c r="G50" i="1"/>
  <c r="G189" i="1" l="1"/>
  <c r="G214" i="1" s="1"/>
  <c r="G104" i="1"/>
  <c r="G105" i="1"/>
  <c r="G162" i="1"/>
  <c r="G158" i="1"/>
  <c r="G212" i="15" l="1"/>
  <c r="H212" i="15"/>
  <c r="I212" i="15"/>
  <c r="J212" i="15"/>
  <c r="K212" i="15"/>
  <c r="L212" i="15"/>
  <c r="M212" i="15"/>
  <c r="N212" i="15"/>
  <c r="O212" i="15"/>
  <c r="P212" i="15"/>
  <c r="Q212" i="15"/>
  <c r="R212" i="15"/>
  <c r="G203" i="15"/>
  <c r="H203" i="15"/>
  <c r="I203" i="15"/>
  <c r="J203" i="15"/>
  <c r="K203" i="15"/>
  <c r="L203" i="15"/>
  <c r="M203" i="15"/>
  <c r="N203" i="15"/>
  <c r="O203" i="15"/>
  <c r="P203" i="15"/>
  <c r="Q203" i="15"/>
  <c r="R203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F36" i="15"/>
  <c r="F37" i="15"/>
  <c r="F38" i="15"/>
  <c r="F39" i="15"/>
  <c r="F40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2" i="15"/>
  <c r="F73" i="15"/>
  <c r="F74" i="15"/>
  <c r="F75" i="15"/>
  <c r="F76" i="15"/>
  <c r="F77" i="15"/>
  <c r="F78" i="15"/>
  <c r="F79" i="15"/>
  <c r="F80" i="15"/>
  <c r="F82" i="15"/>
  <c r="F87" i="15"/>
  <c r="F88" i="15"/>
  <c r="F89" i="15"/>
  <c r="F91" i="15"/>
  <c r="F92" i="15"/>
  <c r="F93" i="15"/>
  <c r="F94" i="15"/>
  <c r="F95" i="15"/>
  <c r="F96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9" i="15"/>
  <c r="F160" i="15"/>
  <c r="F161" i="15"/>
  <c r="F162" i="15"/>
  <c r="F163" i="15"/>
  <c r="F164" i="15"/>
  <c r="F165" i="15"/>
  <c r="F166" i="15"/>
  <c r="F167" i="15"/>
  <c r="F168" i="15"/>
  <c r="F172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4" i="15"/>
  <c r="F205" i="15"/>
  <c r="F206" i="15"/>
  <c r="F207" i="15"/>
  <c r="F208" i="15"/>
  <c r="F209" i="15"/>
  <c r="F210" i="15"/>
  <c r="F211" i="15"/>
  <c r="F213" i="15"/>
  <c r="F215" i="15"/>
  <c r="F217" i="15"/>
  <c r="D21" i="16"/>
  <c r="F21" i="16" s="1"/>
  <c r="G34" i="1" s="1"/>
  <c r="F28" i="15" s="1"/>
  <c r="E22" i="16"/>
  <c r="E20" i="16"/>
  <c r="E18" i="16"/>
  <c r="R83" i="15" l="1"/>
  <c r="Q83" i="15"/>
  <c r="M83" i="15"/>
  <c r="I83" i="15"/>
  <c r="J83" i="15"/>
  <c r="P83" i="15"/>
  <c r="L83" i="15"/>
  <c r="H83" i="15"/>
  <c r="H218" i="15" s="1"/>
  <c r="N83" i="15"/>
  <c r="O83" i="15"/>
  <c r="K83" i="15"/>
  <c r="G83" i="15"/>
  <c r="R214" i="15"/>
  <c r="R216" i="15" s="1"/>
  <c r="R218" i="15" s="1"/>
  <c r="N214" i="15"/>
  <c r="N216" i="15" s="1"/>
  <c r="N218" i="15" s="1"/>
  <c r="J214" i="15"/>
  <c r="J216" i="15" s="1"/>
  <c r="J218" i="15" s="1"/>
  <c r="Q214" i="15"/>
  <c r="Q216" i="15" s="1"/>
  <c r="Q218" i="15" s="1"/>
  <c r="M214" i="15"/>
  <c r="M216" i="15" s="1"/>
  <c r="I214" i="15"/>
  <c r="I216" i="15" s="1"/>
  <c r="P214" i="15"/>
  <c r="P216" i="15" s="1"/>
  <c r="P218" i="15" s="1"/>
  <c r="L214" i="15"/>
  <c r="L216" i="15" s="1"/>
  <c r="L218" i="15" s="1"/>
  <c r="H214" i="15"/>
  <c r="H216" i="15" s="1"/>
  <c r="O214" i="15"/>
  <c r="O216" i="15" s="1"/>
  <c r="O218" i="15" s="1"/>
  <c r="K214" i="15"/>
  <c r="K216" i="15" s="1"/>
  <c r="K218" i="15" s="1"/>
  <c r="G214" i="15"/>
  <c r="G216" i="15" s="1"/>
  <c r="G182" i="1"/>
  <c r="F171" i="15" s="1"/>
  <c r="D20" i="16"/>
  <c r="F20" i="16" s="1"/>
  <c r="G33" i="1" s="1"/>
  <c r="F27" i="15" s="1"/>
  <c r="D18" i="16"/>
  <c r="F18" i="16" s="1"/>
  <c r="G31" i="1" s="1"/>
  <c r="F25" i="15" s="1"/>
  <c r="F212" i="15"/>
  <c r="F203" i="15"/>
  <c r="F43" i="15"/>
  <c r="F70" i="15"/>
  <c r="F81" i="15"/>
  <c r="F14" i="16"/>
  <c r="D19" i="16"/>
  <c r="F19" i="16" s="1"/>
  <c r="G32" i="1" s="1"/>
  <c r="F26" i="15" s="1"/>
  <c r="D22" i="16"/>
  <c r="F22" i="16" s="1"/>
  <c r="G35" i="1" s="1"/>
  <c r="F29" i="15" s="1"/>
  <c r="M218" i="15" l="1"/>
  <c r="I218" i="15"/>
  <c r="G218" i="15"/>
  <c r="G180" i="1"/>
  <c r="F169" i="15" s="1"/>
  <c r="G168" i="1"/>
  <c r="G184" i="1"/>
  <c r="F173" i="15" s="1"/>
  <c r="G181" i="1"/>
  <c r="F170" i="15" s="1"/>
  <c r="A1" i="16"/>
  <c r="C4" i="16"/>
  <c r="A4" i="16"/>
  <c r="C3" i="16"/>
  <c r="A3" i="16"/>
  <c r="A2" i="16"/>
  <c r="G185" i="1" l="1"/>
  <c r="F158" i="15"/>
  <c r="F174" i="15" s="1"/>
  <c r="A3" i="14"/>
  <c r="A2" i="12"/>
  <c r="A1" i="15" l="1"/>
  <c r="A5" i="12"/>
  <c r="A4" i="12"/>
  <c r="B4" i="11"/>
  <c r="A5" i="14"/>
  <c r="A4" i="14"/>
  <c r="B34" i="12"/>
  <c r="B17" i="12"/>
  <c r="B5" i="11"/>
  <c r="E25" i="14"/>
  <c r="E19" i="14"/>
  <c r="E13" i="14"/>
  <c r="E26" i="14" l="1"/>
  <c r="C7" i="11" s="1"/>
  <c r="B36" i="12"/>
  <c r="E49" i="4" l="1"/>
  <c r="E48" i="4"/>
  <c r="F49" i="4" s="1"/>
  <c r="F51" i="4"/>
  <c r="G18" i="1" s="1"/>
  <c r="F12" i="15" s="1"/>
  <c r="D37" i="4"/>
  <c r="D36" i="4"/>
  <c r="D45" i="4"/>
  <c r="D44" i="4"/>
  <c r="E45" i="4" s="1"/>
  <c r="D41" i="4"/>
  <c r="D40" i="4"/>
  <c r="E66" i="4"/>
  <c r="F69" i="4"/>
  <c r="G28" i="1" s="1"/>
  <c r="F22" i="15" s="1"/>
  <c r="C5" i="1"/>
  <c r="C6" i="1"/>
  <c r="B61" i="4"/>
  <c r="F61" i="4" s="1"/>
  <c r="G26" i="1" s="1"/>
  <c r="F20" i="15" s="1"/>
  <c r="B59" i="4"/>
  <c r="F59" i="4" s="1"/>
  <c r="G21" i="1" s="1"/>
  <c r="F15" i="15" s="1"/>
  <c r="B57" i="4"/>
  <c r="F57" i="4" s="1"/>
  <c r="G22" i="1" s="1"/>
  <c r="F16" i="15" s="1"/>
  <c r="B63" i="4"/>
  <c r="F63" i="4" s="1"/>
  <c r="G23" i="1" s="1"/>
  <c r="F17" i="15" s="1"/>
  <c r="B53" i="4"/>
  <c r="E53" i="4" s="1"/>
  <c r="B54" i="4"/>
  <c r="E54" i="4" s="1"/>
  <c r="B65" i="4"/>
  <c r="E65" i="4" s="1"/>
  <c r="B58" i="4"/>
  <c r="F58" i="4" s="1"/>
  <c r="G20" i="1" s="1"/>
  <c r="F14" i="15" s="1"/>
  <c r="G132" i="1" l="1"/>
  <c r="G154" i="1" s="1"/>
  <c r="G17" i="1"/>
  <c r="F11" i="15" s="1"/>
  <c r="E42" i="4"/>
  <c r="E38" i="4"/>
  <c r="F67" i="4"/>
  <c r="G40" i="1" s="1"/>
  <c r="F34" i="15" s="1"/>
  <c r="F54" i="4"/>
  <c r="G25" i="1" s="1"/>
  <c r="F19" i="15" s="1"/>
  <c r="G98" i="1" l="1"/>
  <c r="G106" i="1" s="1"/>
  <c r="F123" i="15"/>
  <c r="F144" i="15" s="1"/>
  <c r="F46" i="4"/>
  <c r="F71" i="4" s="1"/>
  <c r="G225" i="1" l="1"/>
  <c r="G227" i="1" s="1"/>
  <c r="F90" i="15"/>
  <c r="F97" i="15" s="1"/>
  <c r="F214" i="15" s="1"/>
  <c r="F216" i="15" s="1"/>
  <c r="G14" i="1"/>
  <c r="F8" i="15" l="1"/>
  <c r="F35" i="15" s="1"/>
  <c r="F83" i="15" s="1"/>
  <c r="F218" i="15" s="1"/>
  <c r="G42" i="1"/>
  <c r="G90" i="1" s="1"/>
  <c r="G229" i="1" s="1"/>
  <c r="C11" i="11"/>
  <c r="C9" i="11" l="1"/>
  <c r="C13" i="11" s="1"/>
</calcChain>
</file>

<file path=xl/sharedStrings.xml><?xml version="1.0" encoding="utf-8"?>
<sst xmlns="http://schemas.openxmlformats.org/spreadsheetml/2006/main" count="606" uniqueCount="373">
  <si>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</si>
  <si>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</si>
  <si>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</si>
  <si>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</si>
  <si>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</si>
  <si>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</si>
  <si>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</si>
  <si>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</si>
  <si>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</si>
  <si>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</si>
  <si>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</si>
  <si>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</si>
  <si>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</si>
  <si>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</si>
  <si>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</si>
  <si>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</si>
  <si>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</si>
  <si>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</si>
  <si>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</si>
  <si>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</si>
  <si>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</si>
  <si>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</si>
  <si>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</si>
  <si>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</si>
  <si>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</si>
  <si>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</si>
  <si>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</si>
  <si>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</si>
  <si>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</si>
  <si>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</si>
  <si>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</si>
  <si>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</si>
  <si>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</si>
  <si>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</si>
  <si>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</si>
  <si>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</si>
  <si>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</si>
  <si>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</si>
  <si>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</si>
  <si>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</si>
  <si>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</si>
  <si>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</si>
  <si>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</si>
  <si>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</si>
  <si>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</si>
  <si>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</si>
  <si>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</si>
  <si>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</si>
  <si>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</si>
  <si>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</si>
  <si>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</si>
  <si>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</si>
  <si>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</si>
  <si>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</si>
  <si>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</si>
  <si>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</si>
  <si>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</si>
  <si>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</si>
  <si>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</si>
  <si>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</si>
  <si>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</si>
  <si>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</si>
  <si>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</si>
  <si>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</si>
  <si>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</si>
  <si>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</si>
  <si>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</si>
  <si>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</si>
  <si>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</si>
  <si>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</si>
  <si>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</si>
  <si>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</si>
  <si>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</si>
  <si>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</si>
  <si>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</si>
  <si>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</si>
  <si>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</si>
  <si>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</si>
  <si>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</si>
  <si>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</si>
  <si>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</si>
  <si>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</si>
  <si>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</si>
  <si>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</si>
  <si>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</si>
  <si>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</si>
  <si>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</si>
  <si>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</si>
  <si>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</si>
  <si>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</si>
  <si>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</si>
  <si>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</si>
  <si>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</si>
  <si>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</si>
  <si>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</si>
  <si>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</si>
  <si>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</si>
  <si>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</si>
  <si>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</si>
  <si>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</si>
  <si>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</si>
  <si>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</si>
  <si>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</si>
  <si>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</si>
  <si>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</si>
  <si>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</si>
  <si>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</si>
  <si>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</si>
  <si>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</si>
  <si>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</si>
  <si>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</si>
  <si>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</si>
  <si>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</si>
  <si>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</si>
  <si>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</si>
  <si>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>The school budget preparation sheet can be found on the FSSU website.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</si>
  <si>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</si>
  <si>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</si>
  <si>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</si>
  <si>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</si>
  <si>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</si>
  <si>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</si>
  <si>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</si>
  <si>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</si>
  <si>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</si>
  <si>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</si>
  <si>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</si>
  <si>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t>DEIS Grant</t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</si>
  <si>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</si>
  <si>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</si>
  <si>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</si>
  <si>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</si>
  <si>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</si>
  <si>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</si>
  <si>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</si>
  <si>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</si>
  <si>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</si>
  <si>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</si>
  <si>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</si>
  <si>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</si>
  <si>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</si>
  <si>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</si>
  <si>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</si>
  <si>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</si>
  <si>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Adult Education Account</t>
  </si>
  <si>
    <t xml:space="preserve">Sports Complex Account </t>
  </si>
  <si>
    <t xml:space="preserve">TOTAL </t>
  </si>
  <si>
    <t>Total School Income for Year</t>
  </si>
  <si>
    <t>Total School Expenditure</t>
  </si>
  <si>
    <t>Capital Budget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</si>
  <si>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</si>
  <si>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</si>
  <si>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</si>
  <si>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</si>
  <si>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</si>
  <si>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</si>
  <si>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</si>
  <si>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</si>
  <si>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</si>
  <si>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</si>
  <si>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</si>
  <si>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</si>
  <si>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</si>
  <si>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</si>
  <si>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</si>
  <si>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</si>
  <si>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</si>
  <si>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</si>
  <si>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</si>
  <si>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</si>
  <si>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</si>
  <si>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</si>
  <si>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</si>
  <si>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</si>
  <si>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</si>
  <si>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</si>
  <si>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</si>
  <si>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</si>
  <si>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</si>
  <si>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</si>
  <si>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</si>
  <si>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</si>
  <si>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</si>
  <si>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</si>
  <si>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</si>
  <si>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</si>
  <si>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</si>
  <si>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</si>
  <si>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</si>
  <si>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</si>
  <si>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</si>
  <si>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</si>
  <si>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</si>
  <si>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</si>
  <si>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</si>
  <si>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</si>
  <si>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</si>
  <si>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</si>
  <si>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</si>
  <si>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</si>
  <si>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</si>
  <si>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</si>
  <si>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</si>
  <si>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</si>
  <si>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</si>
  <si>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</si>
  <si>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</si>
  <si>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</si>
  <si>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</si>
  <si>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</si>
  <si>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</si>
  <si>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</si>
  <si>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</si>
  <si>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ENTER AMOUNT AS THAT RECEIVED IN PRIOR YEAR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</si>
  <si>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</si>
  <si>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</si>
  <si>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</si>
  <si>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</si>
  <si>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</si>
  <si>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</si>
  <si>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</si>
  <si>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</si>
  <si>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</si>
  <si>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</si>
  <si>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</si>
  <si>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</si>
  <si>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</si>
  <si>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</si>
  <si>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</si>
  <si>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</si>
  <si>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</si>
  <si>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</si>
  <si>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</si>
  <si>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</si>
  <si>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</si>
  <si>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</si>
  <si>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</si>
  <si>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</si>
  <si>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</si>
  <si>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</si>
  <si>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</si>
  <si>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</si>
  <si>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</si>
  <si>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</si>
  <si>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</si>
  <si>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</si>
  <si>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</si>
  <si>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</si>
  <si>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</si>
  <si>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</si>
  <si>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</si>
  <si>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</si>
  <si>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</si>
  <si>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</si>
  <si>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</si>
  <si>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</si>
  <si>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</si>
  <si>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</si>
  <si>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</si>
  <si>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</si>
  <si>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</si>
  <si>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</si>
  <si>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</si>
  <si>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</si>
  <si>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</si>
  <si>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</si>
  <si>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</si>
  <si>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</si>
  <si>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</si>
  <si>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</si>
  <si>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</si>
  <si>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</si>
  <si>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</si>
  <si>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</si>
  <si>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</si>
  <si>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</si>
  <si>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</si>
  <si>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</si>
  <si>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</si>
  <si>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</si>
  <si>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</si>
  <si>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</si>
  <si>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</si>
  <si>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</si>
  <si>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</si>
  <si>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</si>
  <si>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</si>
  <si>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</si>
  <si>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t>Estimated Operating Cashflow</t>
  </si>
  <si>
    <t>STEPS FOR COMPLETING THE BUDGET TEMPLATE</t>
  </si>
  <si>
    <t>How to password protect your Budget workbook</t>
  </si>
  <si>
    <t>I confirm that the attached Budget for the year ___________ has been approved by the board of management on the ____________ (date of board of management meeting).</t>
  </si>
  <si>
    <t>DEIS School Budget 2021/2022</t>
  </si>
  <si>
    <t>COVID Minor Works Grant-Non Capital</t>
  </si>
  <si>
    <t>Covid Aide Grant</t>
  </si>
  <si>
    <t>COVID Capitation PPE Grant</t>
  </si>
  <si>
    <t>COVID Supervision and Substitution Grant</t>
  </si>
  <si>
    <t>COVID Capitation for Additional Cleaning Grant</t>
  </si>
  <si>
    <t>Student Enrolment numbers 2021/2022</t>
  </si>
  <si>
    <t>Covid - Replacement Caretaker Hours</t>
  </si>
  <si>
    <t>Covid - Replacement Secretary Hours</t>
  </si>
  <si>
    <t>Covid - Replacement Cleaner hours</t>
  </si>
  <si>
    <t>Covid - Replacement Bus Escort Hours</t>
  </si>
  <si>
    <t>Covid Replacement Bus Escort Expense</t>
  </si>
  <si>
    <t>Covid Replacement Caretaker</t>
  </si>
  <si>
    <t>Covid Replacement Cleaner</t>
  </si>
  <si>
    <t>CovidMinor Works Grant Non Capital Expense</t>
  </si>
  <si>
    <t>Covid Aide Grant expense</t>
  </si>
  <si>
    <t>COVID Capitation PPE Grant expense</t>
  </si>
  <si>
    <t>COVID Supervision and Substitution Grant wage expense</t>
  </si>
  <si>
    <t>COVID Capitation for Additional Cleaning Grant wages expense</t>
  </si>
  <si>
    <t>COVID Capitation for Additional Cleaning Grant non wages expense</t>
  </si>
  <si>
    <t>Covid Replacement Secretary Expense</t>
  </si>
  <si>
    <t>PLC Enrolment numbers 2021/2022</t>
  </si>
  <si>
    <t xml:space="preserve">LCA Enrolment (Year 1 and 2)  2021/2022 </t>
  </si>
  <si>
    <t>JCSP Enrolment (Year 1 only) 2021/2022</t>
  </si>
  <si>
    <t>Transition Year Enrolment 2021/2022</t>
  </si>
  <si>
    <t>Physics &amp; Chemistry (5th &amp; 6th year) 2021/2022</t>
  </si>
  <si>
    <t>No. of Special Needs Students 2021/2022</t>
  </si>
  <si>
    <t>Traveller Students 2021/2022</t>
  </si>
  <si>
    <t>2021/2022</t>
  </si>
  <si>
    <t>DEIS SCHOOL BUDGET 2021/2022</t>
  </si>
  <si>
    <t>Estimate Opening Bank Position 1st September 2021</t>
  </si>
  <si>
    <t>Projected Balance 1st September 2021</t>
  </si>
  <si>
    <t>DEIS School Budget 2021/22</t>
  </si>
  <si>
    <t>Balance available for spending 1st September 2021</t>
  </si>
  <si>
    <t>Projected Balance for 31st August 2022</t>
  </si>
  <si>
    <t>Capital Project  2021/22</t>
  </si>
  <si>
    <t>Jun</t>
  </si>
  <si>
    <t>Jul</t>
  </si>
  <si>
    <t>Aug</t>
  </si>
  <si>
    <t>Covid-19 Grant Budget 2021/2022 ( based on last years criteria)</t>
  </si>
  <si>
    <t>Temporary Accommodation Grant Income</t>
  </si>
  <si>
    <t>Chaplain Salaries Expense</t>
  </si>
  <si>
    <t>Sports Coach Salaries Expense</t>
  </si>
  <si>
    <t>Classroom Book Expense</t>
  </si>
  <si>
    <t>Rent Tempory Accommodation Exp</t>
  </si>
  <si>
    <t>Other Rental Costs</t>
  </si>
  <si>
    <t>The Government has not decided if covid -19 grants will be payable for the school year 2021/2022</t>
  </si>
  <si>
    <r>
      <t xml:space="preserve">School Support Services Fund (Min. €24,500)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</si>
  <si>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>Book Grant (Paid in June 2021 for 2021/2022)</t>
  </si>
  <si>
    <t>1. First complete the 'School Budget Preparation Information' sheet.</t>
  </si>
  <si>
    <r>
      <t xml:space="preserve">        </t>
    </r>
    <r>
      <rPr>
        <b/>
        <sz val="11"/>
        <color theme="1"/>
        <rFont val="Arial"/>
        <family val="2"/>
      </rPr>
      <t xml:space="preserve">    3. Open sheet (1b) - Covid Grant Calculation  </t>
    </r>
  </si>
  <si>
    <t>2. Open sheet (1a) the Budget Grant Calculation</t>
  </si>
  <si>
    <t xml:space="preserve">      As a precaution a Covid grant calculation sheet has been included in the 2021/2022 budget workbook. Fill in your school student numbers for September 2020 in the spaces indicated</t>
  </si>
  <si>
    <t xml:space="preserve">5. Open sheet (3) - Opening Bank Position  </t>
  </si>
  <si>
    <t xml:space="preserve">6. Open sheet (4) - Estiamted Operating Cashflow  </t>
  </si>
  <si>
    <t>7. Open Sheet (5) - Capital Budget</t>
  </si>
  <si>
    <t>8. Open sheet (6) – Monthly Cashflow</t>
  </si>
  <si>
    <t>9. The draft budget must then be reviewed by the Finance Sub Committee and then taken to the board for final approval.</t>
  </si>
  <si>
    <t xml:space="preserve">4. Next, open sheet (2) the  'Income and Expenditure Budget' </t>
  </si>
  <si>
    <t>Subject:  School Name - Roll No - Budget 2021/2022</t>
  </si>
  <si>
    <t xml:space="preserve">          10. The final budget form should be signed by the chairperson and a copy filed in the school. This should be included in the minutes of the meeting.</t>
  </si>
  <si>
    <r>
      <t xml:space="preserve">          11.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</si>
  <si>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>This sheet has been included as a precautionary measure.</t>
  </si>
  <si>
    <t>Grant</t>
  </si>
  <si>
    <t>Surf Code</t>
  </si>
  <si>
    <t>Number in Mainstream</t>
  </si>
  <si>
    <t>Number in Special Classes</t>
  </si>
  <si>
    <t xml:space="preserve">Total Number </t>
  </si>
  <si>
    <t>Student Enrolment numbers 2020/2021</t>
  </si>
  <si>
    <t>COVID Enhanced Supervision Grant</t>
  </si>
  <si>
    <t>Covid Replacement Cleaner Expenses</t>
  </si>
  <si>
    <t>Using the information on (1-School Budget Preparation Information Sheet), fill in the schools student and teacher numbers for September 2021 in the spaces indicated, this will calculate schools grants from the Department of Education</t>
  </si>
  <si>
    <r>
      <t>Estimate what the balances on the Bank accounts should be at the 01st September 2021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</si>
  <si>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The summary cash flow sheet is linked to the other spreadsheets and calculates automatically what the balance should be at the 31st August 2022.</t>
  </si>
  <si>
    <t>Sept</t>
  </si>
  <si>
    <t>THE CELLS IN GREY BELOW ARE FORMULA BASED PLEASE DO NOT ADJUST</t>
  </si>
  <si>
    <t>PLEASE FILL IN ENROMENT FIGURES THE GREEN BOXES:</t>
  </si>
  <si>
    <t>NTP Grant-2021 Census Return-Total salary cost per annum inc  PRSI ER for Department sanctioned staff (enter € Amount)</t>
  </si>
  <si>
    <t>Caretakers Pension Expense</t>
  </si>
  <si>
    <t>Clerical Officers Pension Expense</t>
  </si>
  <si>
    <t>Cleaners' pension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</si>
</sst>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.00_);\(&quot;€&quot;#,##0.00\)"/>
    <numFmt numFmtId="165" formatCode="&quot;€&quot;#,##0.00_);[Red]\(&quot;€&quot;#,##0.00\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_-;\-* #,##0_-;_-* &quot;-&quot;??_-;_-@_-"/>
    <numFmt numFmtId="169" formatCode="&quot;€&quot;#,##0"/>
  </numFmts>
  <fonts count="6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0" fontId="57" fillId="16" borderId="0" applyNumberFormat="0" applyBorder="0" applyAlignment="0" applyProtection="0"/>
  </cellStyleXfs>
  <cellXfs count="458">
    <xf numFmtId="0" fontId="0" fillId="0" borderId="0" xfId="0"/>
    <xf numFmtId="0" fontId="0" fillId="0" borderId="0" xfId="0"/>
    <xf numFmtId="0" fontId="18" fillId="0" borderId="1" xfId="0" applyFont="1" applyBorder="1"/>
    <xf numFmtId="0" fontId="0" fillId="0" borderId="1" xfId="0" applyBorder="1"/>
    <xf numFmtId="165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2" xfId="0" applyFont="1" applyBorder="1"/>
    <xf numFmtId="166" fontId="17" fillId="0" borderId="0" xfId="2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16" fontId="18" fillId="0" borderId="0" xfId="0" quotePrefix="1" applyNumberFormat="1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64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165" fontId="18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164" fontId="17" fillId="3" borderId="0" xfId="2" applyNumberFormat="1" applyFill="1"/>
    <xf numFmtId="164" fontId="17" fillId="3" borderId="0" xfId="2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21" fillId="0" borderId="7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21" fillId="0" borderId="6" xfId="0" applyFont="1" applyBorder="1"/>
    <xf numFmtId="0" fontId="21" fillId="0" borderId="6" xfId="0" applyFont="1" applyBorder="1"/>
    <xf numFmtId="164" fontId="21" fillId="0" borderId="5" xfId="0" applyNumberFormat="1" applyFont="1" applyBorder="1"/>
    <xf numFmtId="164" fontId="17" fillId="0" borderId="0" xfId="2" applyNumberFormat="1"/>
    <xf numFmtId="164" fontId="0" fillId="3" borderId="0" xfId="0" applyNumberFormat="1" applyFill="1"/>
    <xf numFmtId="1" fontId="0" fillId="0" borderId="0" xfId="0" applyNumberFormat="1"/>
    <xf numFmtId="167" fontId="17" fillId="0" borderId="0" xfId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18" fillId="0" borderId="4" xfId="0" applyFont="1" applyBorder="1" applyAlignment="1" applyProtection="1">
      <alignment horizontal="center"/>
      <protection locked="0"/>
    </xf>
    <xf numFmtId="164" fontId="18" fillId="0" borderId="9" xfId="0" applyNumberFormat="1" applyFont="1" applyBorder="1" applyAlignment="1" applyProtection="1">
      <alignment horizontal="center"/>
      <protection locked="0"/>
    </xf>
    <xf numFmtId="164" fontId="17" fillId="3" borderId="0" xfId="2" applyNumberFormat="1" applyFill="1"/>
    <xf numFmtId="0" fontId="0" fillId="0" borderId="10" xfId="0" applyBorder="1" applyProtection="1">
      <protection locked="0"/>
    </xf>
    <xf numFmtId="0" fontId="24" fillId="0" borderId="0" xfId="0" applyFont="1" applyAlignment="1">
      <alignment horizontal="justify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6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7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8" fillId="0" borderId="0" xfId="4" applyNumberFormat="1" applyFont="1" applyAlignment="1" applyProtection="1">
      <alignment horizontal="right"/>
      <protection locked="0"/>
    </xf>
    <xf numFmtId="0" fontId="27" fillId="0" borderId="0" xfId="0" applyFont="1"/>
    <xf numFmtId="0" fontId="25" fillId="0" borderId="0" xfId="0" applyFont="1" applyProtection="1">
      <protection locked="0"/>
    </xf>
    <xf numFmtId="164" fontId="25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8" fillId="0" borderId="15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16" xfId="0" applyFont="1" applyBorder="1"/>
    <xf numFmtId="0" fontId="28" fillId="0" borderId="16" xfId="0" applyFont="1" applyBorder="1"/>
    <xf numFmtId="0" fontId="28" fillId="0" borderId="17" xfId="0" applyFont="1" applyBorder="1"/>
    <xf numFmtId="0" fontId="28" fillId="0" borderId="17" xfId="0" applyFont="1" applyBorder="1" applyProtection="1">
      <protection locked="0"/>
    </xf>
    <xf numFmtId="0" fontId="28" fillId="0" borderId="15" xfId="0" applyFont="1" applyBorder="1"/>
    <xf numFmtId="1" fontId="25" fillId="0" borderId="0" xfId="0" applyNumberFormat="1" applyFont="1" applyAlignment="1" applyProtection="1">
      <alignment horizontal="center"/>
      <protection locked="0"/>
    </xf>
    <xf numFmtId="1" fontId="25" fillId="0" borderId="0" xfId="0" applyNumberFormat="1" applyFont="1"/>
    <xf numFmtId="0" fontId="29" fillId="0" borderId="0" xfId="0" applyFont="1" applyAlignment="1" applyProtection="1">
      <alignment horizontal="center"/>
      <protection locked="0"/>
    </xf>
    <xf numFmtId="0" fontId="28" fillId="4" borderId="18" xfId="0" applyFont="1" applyFill="1" applyBorder="1" applyAlignment="1">
      <alignment horizontal="left"/>
    </xf>
    <xf numFmtId="0" fontId="28" fillId="4" borderId="19" xfId="0" applyFont="1" applyFill="1" applyBorder="1" applyAlignment="1">
      <alignment horizontal="left"/>
    </xf>
    <xf numFmtId="0" fontId="28" fillId="2" borderId="19" xfId="0" applyFont="1" applyFill="1" applyBorder="1" applyAlignment="1">
      <alignment horizontal="left"/>
    </xf>
    <xf numFmtId="0" fontId="28" fillId="0" borderId="19" xfId="0" applyFont="1" applyBorder="1"/>
    <xf numFmtId="0" fontId="28" fillId="0" borderId="19" xfId="0" applyFont="1" applyBorder="1" applyAlignment="1">
      <alignment horizontal="left"/>
    </xf>
    <xf numFmtId="0" fontId="28" fillId="2" borderId="20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8" fillId="4" borderId="2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18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8" fillId="5" borderId="7" xfId="0" applyFont="1" applyFill="1" applyBorder="1" applyProtection="1">
      <protection locked="0"/>
    </xf>
    <xf numFmtId="0" fontId="18" fillId="5" borderId="25" xfId="0" applyFont="1" applyFill="1" applyBorder="1" applyProtection="1">
      <protection locked="0"/>
    </xf>
    <xf numFmtId="0" fontId="28" fillId="0" borderId="26" xfId="0" applyFont="1" applyBorder="1" applyProtection="1">
      <protection locked="0"/>
    </xf>
    <xf numFmtId="0" fontId="28" fillId="0" borderId="27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28" fillId="0" borderId="27" xfId="0" applyFont="1" applyBorder="1"/>
    <xf numFmtId="0" fontId="28" fillId="0" borderId="28" xfId="0" applyFont="1" applyBorder="1"/>
    <xf numFmtId="168" fontId="28" fillId="0" borderId="21" xfId="1" applyNumberFormat="1" applyFont="1" applyBorder="1"/>
    <xf numFmtId="168" fontId="28" fillId="0" borderId="21" xfId="1" applyNumberFormat="1" applyFont="1" applyBorder="1" applyProtection="1">
      <protection locked="0"/>
    </xf>
    <xf numFmtId="168" fontId="17" fillId="0" borderId="23" xfId="1" applyNumberFormat="1" applyBorder="1" applyProtection="1">
      <protection locked="0"/>
    </xf>
    <xf numFmtId="168" fontId="28" fillId="0" borderId="24" xfId="1" applyNumberFormat="1" applyFont="1" applyBorder="1" applyProtection="1">
      <protection locked="0"/>
    </xf>
    <xf numFmtId="168" fontId="17" fillId="0" borderId="23" xfId="1" applyNumberFormat="1" applyBorder="1"/>
    <xf numFmtId="168" fontId="30" fillId="0" borderId="21" xfId="1" applyNumberFormat="1" applyFont="1" applyBorder="1"/>
    <xf numFmtId="168" fontId="30" fillId="0" borderId="24" xfId="1" applyNumberFormat="1" applyFont="1" applyBorder="1"/>
    <xf numFmtId="168" fontId="28" fillId="0" borderId="21" xfId="1" applyNumberFormat="1" applyFont="1" applyBorder="1" applyAlignment="1">
      <alignment horizontal="right"/>
    </xf>
    <xf numFmtId="168" fontId="28" fillId="0" borderId="24" xfId="1" applyNumberFormat="1" applyFont="1" applyBorder="1" applyAlignment="1">
      <alignment horizontal="right"/>
    </xf>
    <xf numFmtId="168" fontId="28" fillId="0" borderId="24" xfId="1" applyNumberFormat="1" applyFont="1" applyBorder="1"/>
    <xf numFmtId="168" fontId="18" fillId="5" borderId="25" xfId="1" applyNumberFormat="1" applyFont="1" applyFill="1" applyBorder="1"/>
    <xf numFmtId="0" fontId="25" fillId="0" borderId="0" xfId="0" applyFont="1"/>
    <xf numFmtId="0" fontId="31" fillId="0" borderId="0" xfId="0" applyFont="1" applyAlignment="1">
      <alignment horizontal="left"/>
    </xf>
    <xf numFmtId="0" fontId="18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8" fillId="0" borderId="24" xfId="0" applyFont="1" applyBorder="1" applyAlignment="1">
      <alignment horizontal="center"/>
    </xf>
    <xf numFmtId="0" fontId="28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2" fillId="5" borderId="25" xfId="0" applyFont="1" applyFill="1" applyBorder="1" applyProtection="1">
      <protection locked="0"/>
    </xf>
    <xf numFmtId="0" fontId="18" fillId="6" borderId="7" xfId="0" applyFont="1" applyFill="1" applyBorder="1" applyProtection="1">
      <protection locked="0"/>
    </xf>
    <xf numFmtId="0" fontId="18" fillId="6" borderId="6" xfId="0" applyFont="1" applyFill="1" applyBorder="1" applyProtection="1">
      <protection locked="0"/>
    </xf>
    <xf numFmtId="0" fontId="18" fillId="7" borderId="7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33" fillId="3" borderId="29" xfId="0" applyFont="1" applyFill="1" applyBorder="1"/>
    <xf numFmtId="0" fontId="33" fillId="3" borderId="30" xfId="0" applyFont="1" applyFill="1" applyBorder="1"/>
    <xf numFmtId="168" fontId="30" fillId="8" borderId="32" xfId="1" applyNumberFormat="1" applyFont="1" applyFill="1" applyBorder="1"/>
    <xf numFmtId="168" fontId="30" fillId="8" borderId="21" xfId="1" applyNumberFormat="1" applyFont="1" applyFill="1" applyBorder="1"/>
    <xf numFmtId="168" fontId="30" fillId="8" borderId="21" xfId="1" applyNumberFormat="1" applyFont="1" applyFill="1" applyBorder="1" applyProtection="1">
      <protection locked="0"/>
    </xf>
    <xf numFmtId="0" fontId="21" fillId="3" borderId="6" xfId="0" applyFont="1" applyFill="1" applyBorder="1" applyProtection="1">
      <protection locked="0"/>
    </xf>
    <xf numFmtId="168" fontId="21" fillId="3" borderId="25" xfId="1" applyNumberFormat="1" applyFont="1" applyFill="1" applyBorder="1" applyProtection="1">
      <protection locked="0"/>
    </xf>
    <xf numFmtId="0" fontId="21" fillId="3" borderId="7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1" fontId="27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165" fontId="34" fillId="9" borderId="3" xfId="0" applyNumberFormat="1" applyFont="1" applyFill="1" applyBorder="1" applyAlignment="1">
      <alignment horizontal="right"/>
    </xf>
    <xf numFmtId="0" fontId="27" fillId="9" borderId="4" xfId="0" applyFont="1" applyFill="1" applyBorder="1"/>
    <xf numFmtId="1" fontId="27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165" fontId="18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29" fillId="4" borderId="0" xfId="0" applyFont="1" applyFill="1" applyAlignment="1">
      <alignment horizontal="center"/>
    </xf>
    <xf numFmtId="0" fontId="29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8" fillId="0" borderId="30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29" xfId="0" applyFont="1" applyBorder="1" applyProtection="1">
      <protection locked="0"/>
    </xf>
    <xf numFmtId="0" fontId="0" fillId="0" borderId="11" xfId="0" applyBorder="1"/>
    <xf numFmtId="164" fontId="0" fillId="0" borderId="12" xfId="0" applyNumberFormat="1" applyBorder="1"/>
    <xf numFmtId="0" fontId="18" fillId="0" borderId="13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14" xfId="0" applyFont="1" applyBorder="1" applyProtection="1">
      <protection locked="0"/>
    </xf>
    <xf numFmtId="0" fontId="31" fillId="0" borderId="0" xfId="0" applyFont="1" applyAlignment="1">
      <alignment horizontal="center"/>
    </xf>
    <xf numFmtId="16" fontId="18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164" fontId="17" fillId="3" borderId="0" xfId="2" applyNumberFormat="1" applyFill="1" applyProtection="1">
      <protection locked="0"/>
    </xf>
    <xf numFmtId="164" fontId="0" fillId="3" borderId="0" xfId="0" applyNumberFormat="1" applyFill="1"/>
    <xf numFmtId="164" fontId="17" fillId="3" borderId="1" xfId="2" applyNumberFormat="1" applyFill="1" applyBorder="1"/>
    <xf numFmtId="0" fontId="29" fillId="10" borderId="29" xfId="0" applyFont="1" applyFill="1" applyBorder="1"/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5" fillId="0" borderId="16" xfId="0" applyFont="1" applyBorder="1" applyProtection="1">
      <protection locked="0"/>
    </xf>
    <xf numFmtId="0" fontId="35" fillId="0" borderId="27" xfId="0" applyFont="1" applyBorder="1" applyProtection="1">
      <protection locked="0"/>
    </xf>
    <xf numFmtId="168" fontId="28" fillId="0" borderId="24" xfId="1" applyNumberFormat="1" applyFont="1" applyBorder="1"/>
    <xf numFmtId="164" fontId="0" fillId="0" borderId="0" xfId="0" applyNumberFormat="1" applyProtection="1">
      <protection locked="0"/>
    </xf>
    <xf numFmtId="0" fontId="36" fillId="2" borderId="21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left"/>
    </xf>
    <xf numFmtId="168" fontId="30" fillId="0" borderId="21" xfId="1" applyNumberFormat="1" applyFont="1" applyBorder="1"/>
    <xf numFmtId="0" fontId="0" fillId="0" borderId="0" xfId="0" quotePrefix="1" applyAlignment="1">
      <alignment horizontal="left"/>
    </xf>
    <xf numFmtId="168" fontId="18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3" fillId="3" borderId="11" xfId="0" applyFont="1" applyFill="1" applyBorder="1" applyAlignment="1">
      <alignment horizontal="center"/>
    </xf>
    <xf numFmtId="0" fontId="25" fillId="3" borderId="12" xfId="0" applyFont="1" applyFill="1" applyBorder="1"/>
    <xf numFmtId="0" fontId="0" fillId="3" borderId="10" xfId="0" applyFill="1" applyBorder="1"/>
    <xf numFmtId="0" fontId="33" fillId="3" borderId="10" xfId="0" applyFont="1" applyFill="1" applyBorder="1" applyAlignment="1">
      <alignment horizontal="center"/>
    </xf>
    <xf numFmtId="0" fontId="25" fillId="3" borderId="31" xfId="0" applyFont="1" applyFill="1" applyBorder="1"/>
    <xf numFmtId="0" fontId="33" fillId="3" borderId="39" xfId="0" applyFont="1" applyFill="1" applyBorder="1"/>
    <xf numFmtId="0" fontId="33" fillId="3" borderId="30" xfId="0" applyFont="1" applyFill="1" applyBorder="1"/>
    <xf numFmtId="168" fontId="17" fillId="0" borderId="23" xfId="1" applyNumberFormat="1" applyBorder="1"/>
    <xf numFmtId="168" fontId="18" fillId="6" borderId="5" xfId="1" applyNumberFormat="1" applyFont="1" applyFill="1" applyBorder="1" applyProtection="1">
      <protection locked="0"/>
    </xf>
    <xf numFmtId="168" fontId="18" fillId="7" borderId="25" xfId="1" applyNumberFormat="1" applyFont="1" applyFill="1" applyBorder="1" applyProtection="1">
      <protection locked="0"/>
    </xf>
    <xf numFmtId="0" fontId="25" fillId="0" borderId="37" xfId="0" applyFont="1" applyBorder="1" applyAlignment="1" applyProtection="1">
      <alignment horizontal="center"/>
      <protection locked="0"/>
    </xf>
    <xf numFmtId="0" fontId="24" fillId="0" borderId="37" xfId="0" applyFont="1" applyBorder="1"/>
    <xf numFmtId="0" fontId="29" fillId="0" borderId="37" xfId="0" applyFont="1" applyBorder="1" applyAlignment="1" applyProtection="1">
      <alignment horizontal="center"/>
      <protection locked="0"/>
    </xf>
    <xf numFmtId="0" fontId="37" fillId="0" borderId="37" xfId="0" applyFont="1" applyBorder="1" applyAlignment="1">
      <alignment horizontal="center" wrapText="1"/>
    </xf>
    <xf numFmtId="0" fontId="25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5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9" fillId="0" borderId="42" xfId="0" applyFont="1" applyBorder="1" applyAlignment="1" applyProtection="1">
      <alignment horizontal="center"/>
      <protection locked="0"/>
    </xf>
    <xf numFmtId="0" fontId="0" fillId="0" borderId="42" xfId="0" applyBorder="1"/>
    <xf numFmtId="3" fontId="4" fillId="10" borderId="43" xfId="0" applyNumberFormat="1" applyFont="1" applyFill="1" applyBorder="1" applyProtection="1">
      <protection locked="0"/>
    </xf>
    <xf numFmtId="164" fontId="0" fillId="3" borderId="1" xfId="0" applyNumberFormat="1" applyFill="1" applyBorder="1"/>
    <xf numFmtId="164" fontId="0" fillId="3" borderId="0" xfId="0" applyNumberFormat="1" applyFill="1"/>
    <xf numFmtId="16" fontId="18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2" fontId="31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7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8" fontId="30" fillId="0" borderId="24" xfId="1" applyNumberFormat="1" applyFont="1" applyBorder="1"/>
    <xf numFmtId="0" fontId="3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39" fillId="0" borderId="39" xfId="0" applyFont="1" applyBorder="1"/>
    <xf numFmtId="0" fontId="14" fillId="0" borderId="2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4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5" fillId="0" borderId="0" xfId="0" applyFont="1" applyAlignment="1">
      <alignment horizontal="left" vertical="center" indent="9"/>
    </xf>
    <xf numFmtId="0" fontId="40" fillId="0" borderId="0" xfId="0" applyFont="1"/>
    <xf numFmtId="164" fontId="0" fillId="0" borderId="31" xfId="0" applyNumberFormat="1" applyBorder="1"/>
    <xf numFmtId="0" fontId="31" fillId="0" borderId="0" xfId="0" applyFont="1" applyAlignment="1">
      <alignment horizontal="center"/>
    </xf>
    <xf numFmtId="0" fontId="21" fillId="0" borderId="0" xfId="0" applyFont="1"/>
    <xf numFmtId="0" fontId="26" fillId="0" borderId="0" xfId="0" applyFont="1"/>
    <xf numFmtId="164" fontId="26" fillId="0" borderId="0" xfId="0" applyNumberFormat="1" applyFont="1"/>
    <xf numFmtId="0" fontId="21" fillId="0" borderId="0" xfId="0" applyFont="1" applyProtection="1">
      <protection locked="0"/>
    </xf>
    <xf numFmtId="0" fontId="29" fillId="11" borderId="0" xfId="0" applyFont="1" applyFill="1" applyProtection="1">
      <protection locked="0"/>
    </xf>
    <xf numFmtId="0" fontId="45" fillId="11" borderId="0" xfId="0" applyFont="1" applyFill="1" applyProtection="1">
      <protection locked="0"/>
    </xf>
    <xf numFmtId="0" fontId="40" fillId="0" borderId="16" xfId="0" applyFont="1" applyBorder="1" applyProtection="1">
      <protection locked="0"/>
    </xf>
    <xf numFmtId="0" fontId="45" fillId="0" borderId="0" xfId="0" applyFont="1" applyProtection="1">
      <protection locked="0"/>
    </xf>
    <xf numFmtId="0" fontId="45" fillId="0" borderId="44" xfId="0" applyFont="1" applyBorder="1" applyProtection="1"/>
    <xf numFmtId="0" fontId="21" fillId="11" borderId="0" xfId="0" applyFont="1" applyFill="1" applyProtection="1">
      <protection locked="0"/>
    </xf>
    <xf numFmtId="0" fontId="45" fillId="11" borderId="0" xfId="0" applyFont="1" applyFill="1" applyBorder="1" applyProtection="1">
      <protection locked="0"/>
    </xf>
    <xf numFmtId="0" fontId="40" fillId="0" borderId="16" xfId="0" applyFont="1" applyFill="1" applyBorder="1" applyProtection="1">
      <protection locked="0"/>
    </xf>
    <xf numFmtId="0" fontId="21" fillId="11" borderId="37" xfId="0" applyFont="1" applyFill="1" applyBorder="1" applyProtection="1">
      <protection locked="0"/>
    </xf>
    <xf numFmtId="0" fontId="45" fillId="11" borderId="37" xfId="0" applyFont="1" applyFill="1" applyBorder="1" applyProtection="1">
      <protection locked="0"/>
    </xf>
    <xf numFmtId="0" fontId="25" fillId="11" borderId="37" xfId="0" applyFont="1" applyFill="1" applyBorder="1" applyProtection="1">
      <protection locked="0"/>
    </xf>
    <xf numFmtId="0" fontId="45" fillId="12" borderId="0" xfId="0" applyFont="1" applyFill="1" applyProtection="1">
      <protection locked="0"/>
    </xf>
    <xf numFmtId="0" fontId="45" fillId="12" borderId="44" xfId="0" applyFont="1" applyFill="1" applyBorder="1" applyProtection="1"/>
    <xf numFmtId="0" fontId="45" fillId="4" borderId="0" xfId="0" applyFont="1" applyFill="1" applyProtection="1">
      <protection locked="0"/>
    </xf>
    <xf numFmtId="0" fontId="45" fillId="4" borderId="0" xfId="0" applyFont="1" applyFill="1" applyBorder="1" applyProtection="1"/>
    <xf numFmtId="0" fontId="29" fillId="14" borderId="0" xfId="0" applyFont="1" applyFill="1" applyAlignment="1">
      <alignment horizontal="center"/>
    </xf>
    <xf numFmtId="0" fontId="29" fillId="14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29" fillId="14" borderId="0" xfId="0" applyFont="1" applyFill="1"/>
    <xf numFmtId="0" fontId="44" fillId="0" borderId="0" xfId="0" applyFont="1" applyProtection="1">
      <protection locked="0"/>
    </xf>
    <xf numFmtId="0" fontId="44" fillId="0" borderId="0" xfId="0" applyFont="1"/>
    <xf numFmtId="169" fontId="44" fillId="15" borderId="16" xfId="0" applyNumberFormat="1" applyFont="1" applyFill="1" applyBorder="1" applyProtection="1"/>
    <xf numFmtId="169" fontId="44" fillId="15" borderId="16" xfId="0" applyNumberFormat="1" applyFont="1" applyFill="1" applyBorder="1"/>
    <xf numFmtId="169" fontId="44" fillId="15" borderId="0" xfId="0" applyNumberFormat="1" applyFont="1" applyFill="1"/>
    <xf numFmtId="0" fontId="41" fillId="14" borderId="7" xfId="0" applyFont="1" applyFill="1" applyBorder="1" applyProtection="1">
      <protection locked="0"/>
    </xf>
    <xf numFmtId="169" fontId="21" fillId="14" borderId="25" xfId="0" applyNumberFormat="1" applyFont="1" applyFill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13" borderId="0" xfId="0" applyFont="1" applyFill="1"/>
    <xf numFmtId="0" fontId="21" fillId="13" borderId="0" xfId="0" applyFont="1" applyFill="1" applyAlignment="1">
      <alignment horizontal="justify"/>
    </xf>
    <xf numFmtId="0" fontId="21" fillId="13" borderId="0" xfId="0" applyFont="1" applyFill="1" applyAlignment="1">
      <alignment horizontal="right"/>
    </xf>
    <xf numFmtId="0" fontId="46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2"/>
    </xf>
    <xf numFmtId="0" fontId="47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justify"/>
    </xf>
    <xf numFmtId="0" fontId="21" fillId="13" borderId="44" xfId="0" applyFont="1" applyFill="1" applyBorder="1" applyAlignment="1">
      <alignment horizontal="right"/>
    </xf>
    <xf numFmtId="0" fontId="40" fillId="0" borderId="0" xfId="0" applyFont="1" applyAlignment="1">
      <alignment horizontal="justify"/>
    </xf>
    <xf numFmtId="0" fontId="40" fillId="0" borderId="0" xfId="0" quotePrefix="1" applyFont="1" applyAlignment="1">
      <alignment horizontal="right"/>
    </xf>
    <xf numFmtId="0" fontId="21" fillId="13" borderId="0" xfId="0" applyFont="1" applyFill="1" applyAlignment="1">
      <alignment horizontal="left"/>
    </xf>
    <xf numFmtId="0" fontId="40" fillId="13" borderId="0" xfId="0" applyFont="1" applyFill="1" applyAlignment="1">
      <alignment horizontal="right"/>
    </xf>
    <xf numFmtId="0" fontId="49" fillId="0" borderId="0" xfId="0" applyFont="1" applyAlignment="1">
      <alignment horizontal="justify"/>
    </xf>
    <xf numFmtId="0" fontId="41" fillId="0" borderId="16" xfId="0" applyFont="1" applyBorder="1" applyAlignment="1">
      <alignment horizontal="left" indent="3"/>
    </xf>
    <xf numFmtId="0" fontId="41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3"/>
    </xf>
    <xf numFmtId="0" fontId="21" fillId="13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8" fillId="0" borderId="29" xfId="0" applyFont="1" applyBorder="1"/>
    <xf numFmtId="0" fontId="18" fillId="0" borderId="11" xfId="0" applyFont="1" applyBorder="1"/>
    <xf numFmtId="1" fontId="18" fillId="0" borderId="37" xfId="0" applyNumberFormat="1" applyFont="1" applyBorder="1"/>
    <xf numFmtId="0" fontId="18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8" fillId="2" borderId="37" xfId="0" applyFont="1" applyFill="1" applyBorder="1" applyAlignment="1">
      <alignment horizontal="center"/>
    </xf>
    <xf numFmtId="0" fontId="28" fillId="2" borderId="37" xfId="0" applyFont="1" applyFill="1" applyBorder="1" applyAlignment="1">
      <alignment horizontal="left"/>
    </xf>
    <xf numFmtId="0" fontId="28" fillId="0" borderId="37" xfId="0" applyFont="1" applyBorder="1"/>
    <xf numFmtId="0" fontId="28" fillId="0" borderId="37" xfId="0" applyFont="1" applyBorder="1" applyProtection="1">
      <protection locked="0"/>
    </xf>
    <xf numFmtId="0" fontId="18" fillId="4" borderId="37" xfId="0" applyFont="1" applyFill="1" applyBorder="1" applyProtection="1">
      <protection locked="0"/>
    </xf>
    <xf numFmtId="168" fontId="18" fillId="4" borderId="37" xfId="1" applyNumberFormat="1" applyFont="1" applyFill="1" applyBorder="1"/>
    <xf numFmtId="0" fontId="28" fillId="4" borderId="37" xfId="0" applyFont="1" applyFill="1" applyBorder="1" applyAlignment="1" applyProtection="1">
      <alignment horizontal="center"/>
      <protection locked="0"/>
    </xf>
    <xf numFmtId="0" fontId="18" fillId="6" borderId="30" xfId="0" applyFont="1" applyFill="1" applyBorder="1" applyProtection="1">
      <protection locked="0"/>
    </xf>
    <xf numFmtId="0" fontId="18" fillId="6" borderId="10" xfId="0" applyFont="1" applyFill="1" applyBorder="1" applyProtection="1">
      <protection locked="0"/>
    </xf>
    <xf numFmtId="0" fontId="18" fillId="6" borderId="37" xfId="0" applyFont="1" applyFill="1" applyBorder="1" applyProtection="1">
      <protection locked="0"/>
    </xf>
    <xf numFmtId="0" fontId="21" fillId="13" borderId="37" xfId="0" applyFont="1" applyFill="1" applyBorder="1" applyAlignment="1">
      <alignment horizontal="justify"/>
    </xf>
    <xf numFmtId="0" fontId="40" fillId="13" borderId="37" xfId="0" applyFont="1" applyFill="1" applyBorder="1"/>
    <xf numFmtId="0" fontId="40" fillId="13" borderId="37" xfId="0" applyFont="1" applyFill="1" applyBorder="1" applyAlignment="1">
      <alignment horizontal="right"/>
    </xf>
    <xf numFmtId="0" fontId="21" fillId="13" borderId="37" xfId="0" applyFont="1" applyFill="1" applyBorder="1"/>
    <xf numFmtId="0" fontId="36" fillId="2" borderId="22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left"/>
    </xf>
    <xf numFmtId="0" fontId="35" fillId="0" borderId="17" xfId="0" applyFont="1" applyBorder="1" applyProtection="1">
      <protection locked="0"/>
    </xf>
    <xf numFmtId="0" fontId="35" fillId="0" borderId="28" xfId="0" applyFont="1" applyBorder="1" applyProtection="1">
      <protection locked="0"/>
    </xf>
    <xf numFmtId="168" fontId="30" fillId="8" borderId="22" xfId="1" applyNumberFormat="1" applyFont="1" applyFill="1" applyBorder="1"/>
    <xf numFmtId="0" fontId="18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8" fontId="18" fillId="4" borderId="0" xfId="1" applyNumberFormat="1" applyFont="1" applyFill="1" applyBorder="1"/>
    <xf numFmtId="0" fontId="18" fillId="4" borderId="45" xfId="0" applyFont="1" applyFill="1" applyBorder="1" applyProtection="1">
      <protection locked="0"/>
    </xf>
    <xf numFmtId="0" fontId="18" fillId="5" borderId="42" xfId="0" applyFont="1" applyFill="1" applyBorder="1" applyProtection="1">
      <protection locked="0"/>
    </xf>
    <xf numFmtId="0" fontId="0" fillId="5" borderId="42" xfId="0" applyFill="1" applyBorder="1" applyProtection="1">
      <protection locked="0"/>
    </xf>
    <xf numFmtId="168" fontId="18" fillId="6" borderId="31" xfId="1" applyNumberFormat="1" applyFont="1" applyFill="1" applyBorder="1" applyProtection="1">
      <protection locked="0"/>
    </xf>
    <xf numFmtId="168" fontId="18" fillId="4" borderId="37" xfId="0" applyNumberFormat="1" applyFont="1" applyFill="1" applyBorder="1" applyProtection="1">
      <protection locked="0"/>
    </xf>
    <xf numFmtId="0" fontId="28" fillId="0" borderId="33" xfId="0" applyFont="1" applyBorder="1"/>
    <xf numFmtId="0" fontId="28" fillId="0" borderId="33" xfId="0" applyFont="1" applyBorder="1" applyProtection="1">
      <protection locked="0"/>
    </xf>
    <xf numFmtId="0" fontId="0" fillId="0" borderId="39" xfId="0" applyBorder="1"/>
    <xf numFmtId="0" fontId="32" fillId="6" borderId="39" xfId="0" applyFont="1" applyFill="1" applyBorder="1" applyAlignment="1">
      <alignment horizontal="left"/>
    </xf>
    <xf numFmtId="168" fontId="28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8" fontId="28" fillId="0" borderId="37" xfId="1" applyNumberFormat="1" applyFont="1" applyBorder="1" applyProtection="1">
      <protection locked="0"/>
    </xf>
    <xf numFmtId="168" fontId="30" fillId="5" borderId="32" xfId="1" applyNumberFormat="1" applyFont="1" applyFill="1" applyBorder="1"/>
    <xf numFmtId="0" fontId="18" fillId="4" borderId="23" xfId="0" applyFont="1" applyFill="1" applyBorder="1" applyProtection="1">
      <protection locked="0"/>
    </xf>
    <xf numFmtId="0" fontId="1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8" fontId="18" fillId="4" borderId="23" xfId="1" applyNumberFormat="1" applyFont="1" applyFill="1" applyBorder="1"/>
    <xf numFmtId="0" fontId="51" fillId="0" borderId="0" xfId="0" applyFont="1" applyAlignment="1">
      <alignment horizontal="left" vertical="center" indent="5"/>
    </xf>
    <xf numFmtId="0" fontId="52" fillId="0" borderId="0" xfId="0" applyFont="1" applyAlignment="1">
      <alignment horizontal="left" vertical="center" indent="8"/>
    </xf>
    <xf numFmtId="0" fontId="55" fillId="2" borderId="19" xfId="0" applyFont="1" applyFill="1" applyBorder="1" applyAlignment="1">
      <alignment horizontal="left"/>
    </xf>
    <xf numFmtId="168" fontId="30" fillId="4" borderId="24" xfId="1" applyNumberFormat="1" applyFont="1" applyFill="1" applyBorder="1"/>
    <xf numFmtId="0" fontId="28" fillId="0" borderId="34" xfId="0" applyFont="1" applyBorder="1" applyProtection="1">
      <protection locked="0"/>
    </xf>
    <xf numFmtId="168" fontId="18" fillId="6" borderId="33" xfId="1" applyNumberFormat="1" applyFont="1" applyFill="1" applyBorder="1" applyProtection="1">
      <protection locked="0"/>
    </xf>
    <xf numFmtId="0" fontId="28" fillId="0" borderId="36" xfId="0" applyFont="1" applyBorder="1"/>
    <xf numFmtId="0" fontId="18" fillId="6" borderId="33" xfId="0" applyFont="1" applyFill="1" applyBorder="1" applyProtection="1">
      <protection locked="0"/>
    </xf>
    <xf numFmtId="0" fontId="28" fillId="0" borderId="47" xfId="0" applyFont="1" applyBorder="1" applyAlignment="1">
      <alignment horizontal="center"/>
    </xf>
    <xf numFmtId="0" fontId="0" fillId="4" borderId="34" xfId="0" applyFill="1" applyBorder="1" applyProtection="1">
      <protection locked="0"/>
    </xf>
    <xf numFmtId="168" fontId="18" fillId="5" borderId="50" xfId="1" applyNumberFormat="1" applyFont="1" applyFill="1" applyBorder="1"/>
    <xf numFmtId="0" fontId="0" fillId="4" borderId="46" xfId="0" applyFill="1" applyBorder="1" applyProtection="1">
      <protection locked="0"/>
    </xf>
    <xf numFmtId="1" fontId="0" fillId="5" borderId="12" xfId="0" applyNumberFormat="1" applyFill="1" applyBorder="1"/>
    <xf numFmtId="0" fontId="28" fillId="4" borderId="52" xfId="0" applyFont="1" applyFill="1" applyBorder="1" applyProtection="1">
      <protection locked="0"/>
    </xf>
    <xf numFmtId="0" fontId="28" fillId="4" borderId="36" xfId="0" applyFont="1" applyFill="1" applyBorder="1" applyProtection="1">
      <protection locked="0"/>
    </xf>
    <xf numFmtId="0" fontId="18" fillId="5" borderId="53" xfId="0" applyFont="1" applyFill="1" applyBorder="1" applyProtection="1">
      <protection locked="0"/>
    </xf>
    <xf numFmtId="0" fontId="28" fillId="4" borderId="47" xfId="0" applyFont="1" applyFill="1" applyBorder="1" applyAlignment="1" applyProtection="1">
      <alignment horizontal="center"/>
      <protection locked="0"/>
    </xf>
    <xf numFmtId="0" fontId="28" fillId="4" borderId="48" xfId="0" applyFont="1" applyFill="1" applyBorder="1" applyAlignment="1" applyProtection="1">
      <alignment horizontal="center"/>
      <protection locked="0"/>
    </xf>
    <xf numFmtId="0" fontId="28" fillId="4" borderId="51" xfId="0" applyFont="1" applyFill="1" applyBorder="1" applyAlignment="1" applyProtection="1">
      <alignment horizontal="center"/>
      <protection locked="0"/>
    </xf>
    <xf numFmtId="0" fontId="28" fillId="4" borderId="34" xfId="0" applyFont="1" applyFill="1" applyBorder="1" applyAlignment="1" applyProtection="1">
      <alignment horizontal="center"/>
      <protection locked="0"/>
    </xf>
    <xf numFmtId="0" fontId="28" fillId="0" borderId="3" xfId="0" applyFont="1" applyBorder="1" applyProtection="1">
      <protection locked="0"/>
    </xf>
    <xf numFmtId="168" fontId="18" fillId="6" borderId="44" xfId="0" applyNumberFormat="1" applyFont="1" applyFill="1" applyBorder="1" applyProtection="1">
      <protection locked="0"/>
    </xf>
    <xf numFmtId="168" fontId="28" fillId="0" borderId="32" xfId="1" applyNumberFormat="1" applyFont="1" applyBorder="1" applyAlignment="1">
      <alignment horizontal="right"/>
    </xf>
    <xf numFmtId="0" fontId="28" fillId="4" borderId="36" xfId="0" applyFont="1" applyFill="1" applyBorder="1" applyAlignment="1" applyProtection="1">
      <alignment horizontal="left"/>
      <protection locked="0"/>
    </xf>
    <xf numFmtId="0" fontId="28" fillId="2" borderId="36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18" fillId="6" borderId="44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8" fillId="2" borderId="48" xfId="0" applyFont="1" applyFill="1" applyBorder="1" applyAlignment="1">
      <alignment horizontal="center"/>
    </xf>
    <xf numFmtId="0" fontId="28" fillId="2" borderId="54" xfId="0" applyFont="1" applyFill="1" applyBorder="1" applyAlignment="1">
      <alignment horizontal="center"/>
    </xf>
    <xf numFmtId="0" fontId="28" fillId="2" borderId="51" xfId="0" applyFont="1" applyFill="1" applyBorder="1" applyAlignment="1">
      <alignment horizontal="center"/>
    </xf>
    <xf numFmtId="0" fontId="58" fillId="0" borderId="0" xfId="0" applyFont="1"/>
    <xf numFmtId="168" fontId="30" fillId="17" borderId="24" xfId="1" applyNumberFormat="1" applyFont="1" applyFill="1" applyBorder="1" applyProtection="1">
      <protection locked="0"/>
    </xf>
    <xf numFmtId="168" fontId="30" fillId="17" borderId="21" xfId="1" applyNumberFormat="1" applyFont="1" applyFill="1" applyBorder="1" applyProtection="1">
      <protection locked="0"/>
    </xf>
    <xf numFmtId="0" fontId="28" fillId="2" borderId="16" xfId="0" applyFont="1" applyFill="1" applyBorder="1" applyAlignment="1">
      <alignment horizontal="left"/>
    </xf>
    <xf numFmtId="0" fontId="28" fillId="2" borderId="55" xfId="0" applyFont="1" applyFill="1" applyBorder="1" applyAlignment="1">
      <alignment horizontal="left"/>
    </xf>
    <xf numFmtId="0" fontId="28" fillId="2" borderId="49" xfId="0" applyFont="1" applyFill="1" applyBorder="1" applyAlignment="1">
      <alignment horizontal="center"/>
    </xf>
    <xf numFmtId="0" fontId="28" fillId="2" borderId="56" xfId="0" applyFont="1" applyFill="1" applyBorder="1" applyAlignment="1">
      <alignment horizontal="left"/>
    </xf>
    <xf numFmtId="0" fontId="28" fillId="0" borderId="57" xfId="0" applyFont="1" applyBorder="1"/>
    <xf numFmtId="0" fontId="28" fillId="0" borderId="57" xfId="0" applyFont="1" applyBorder="1" applyProtection="1">
      <protection locked="0"/>
    </xf>
    <xf numFmtId="0" fontId="28" fillId="0" borderId="58" xfId="0" applyFont="1" applyBorder="1" applyProtection="1">
      <protection locked="0"/>
    </xf>
    <xf numFmtId="168" fontId="28" fillId="0" borderId="49" xfId="1" applyNumberFormat="1" applyFont="1" applyBorder="1" applyProtection="1">
      <protection locked="0"/>
    </xf>
    <xf numFmtId="1" fontId="0" fillId="4" borderId="37" xfId="0" applyNumberFormat="1" applyFill="1" applyBorder="1"/>
    <xf numFmtId="1" fontId="0" fillId="6" borderId="37" xfId="0" applyNumberFormat="1" applyFill="1" applyBorder="1"/>
    <xf numFmtId="168" fontId="18" fillId="4" borderId="44" xfId="1" applyNumberFormat="1" applyFont="1" applyFill="1" applyBorder="1"/>
    <xf numFmtId="168" fontId="30" fillId="6" borderId="32" xfId="1" applyNumberFormat="1" applyFont="1" applyFill="1" applyBorder="1"/>
    <xf numFmtId="168" fontId="30" fillId="8" borderId="59" xfId="1" applyNumberFormat="1" applyFont="1" applyFill="1" applyBorder="1"/>
    <xf numFmtId="1" fontId="0" fillId="0" borderId="44" xfId="0" applyNumberFormat="1" applyBorder="1"/>
    <xf numFmtId="1" fontId="18" fillId="4" borderId="37" xfId="0" applyNumberFormat="1" applyFont="1" applyFill="1" applyBorder="1" applyProtection="1">
      <protection locked="0"/>
    </xf>
    <xf numFmtId="1" fontId="0" fillId="0" borderId="33" xfId="0" applyNumberFormat="1" applyBorder="1"/>
    <xf numFmtId="168" fontId="30" fillId="6" borderId="59" xfId="1" applyNumberFormat="1" applyFont="1" applyFill="1" applyBorder="1"/>
    <xf numFmtId="0" fontId="0" fillId="6" borderId="37" xfId="0" applyFill="1" applyBorder="1"/>
    <xf numFmtId="168" fontId="30" fillId="4" borderId="32" xfId="1" applyNumberFormat="1" applyFont="1" applyFill="1" applyBorder="1"/>
    <xf numFmtId="168" fontId="30" fillId="4" borderId="59" xfId="1" applyNumberFormat="1" applyFont="1" applyFill="1" applyBorder="1"/>
    <xf numFmtId="168" fontId="30" fillId="18" borderId="59" xfId="1" applyNumberFormat="1" applyFont="1" applyFill="1" applyBorder="1"/>
    <xf numFmtId="0" fontId="35" fillId="0" borderId="60" xfId="0" applyFont="1" applyBorder="1" applyProtection="1">
      <protection locked="0"/>
    </xf>
    <xf numFmtId="0" fontId="28" fillId="0" borderId="61" xfId="0" applyFont="1" applyBorder="1"/>
    <xf numFmtId="0" fontId="28" fillId="0" borderId="61" xfId="0" applyFont="1" applyBorder="1" applyProtection="1">
      <protection locked="0"/>
    </xf>
    <xf numFmtId="0" fontId="52" fillId="0" borderId="0" xfId="0" applyFont="1" applyAlignment="1">
      <alignment horizontal="left" vertical="center" indent="5"/>
    </xf>
    <xf numFmtId="0" fontId="51" fillId="0" borderId="0" xfId="0" applyFont="1" applyAlignment="1">
      <alignment horizontal="left" vertical="center"/>
    </xf>
    <xf numFmtId="0" fontId="59" fillId="0" borderId="0" xfId="0" applyFont="1"/>
    <xf numFmtId="0" fontId="56" fillId="9" borderId="0" xfId="0" applyFont="1" applyFill="1"/>
    <xf numFmtId="0" fontId="61" fillId="0" borderId="0" xfId="0" applyFont="1"/>
    <xf numFmtId="0" fontId="62" fillId="5" borderId="6" xfId="0" applyFont="1" applyFill="1" applyBorder="1"/>
    <xf numFmtId="0" fontId="56" fillId="3" borderId="7" xfId="3" applyFont="1" applyFill="1" applyBorder="1"/>
    <xf numFmtId="0" fontId="56" fillId="3" borderId="6" xfId="3" applyFont="1" applyFill="1" applyBorder="1" applyAlignment="1">
      <alignment horizontal="center"/>
    </xf>
    <xf numFmtId="0" fontId="63" fillId="3" borderId="6" xfId="3" applyFont="1" applyFill="1" applyBorder="1"/>
    <xf numFmtId="165" fontId="21" fillId="3" borderId="6" xfId="0" applyNumberFormat="1" applyFont="1" applyFill="1" applyBorder="1" applyAlignment="1">
      <alignment horizontal="right"/>
    </xf>
    <xf numFmtId="0" fontId="62" fillId="3" borderId="6" xfId="0" applyFont="1" applyFill="1" applyBorder="1"/>
    <xf numFmtId="0" fontId="62" fillId="3" borderId="5" xfId="0" applyFont="1" applyFill="1" applyBorder="1"/>
    <xf numFmtId="0" fontId="56" fillId="0" borderId="0" xfId="3" applyFont="1"/>
    <xf numFmtId="0" fontId="56" fillId="0" borderId="0" xfId="3" applyFont="1" applyAlignment="1">
      <alignment horizontal="center"/>
    </xf>
    <xf numFmtId="165" fontId="21" fillId="0" borderId="0" xfId="0" applyNumberFormat="1" applyFont="1" applyAlignment="1">
      <alignment horizontal="right"/>
    </xf>
    <xf numFmtId="0" fontId="62" fillId="0" borderId="0" xfId="0" applyFont="1"/>
    <xf numFmtId="0" fontId="21" fillId="0" borderId="0" xfId="0" applyFont="1" applyBorder="1"/>
    <xf numFmtId="0" fontId="62" fillId="0" borderId="0" xfId="0" applyFont="1" applyBorder="1"/>
    <xf numFmtId="0" fontId="21" fillId="5" borderId="25" xfId="0" applyFont="1" applyFill="1" applyBorder="1"/>
    <xf numFmtId="0" fontId="64" fillId="5" borderId="5" xfId="0" applyFont="1" applyFill="1" applyBorder="1"/>
    <xf numFmtId="0" fontId="62" fillId="0" borderId="37" xfId="0" applyFont="1" applyBorder="1"/>
    <xf numFmtId="0" fontId="56" fillId="5" borderId="37" xfId="5" applyFont="1" applyFill="1" applyBorder="1"/>
    <xf numFmtId="0" fontId="56" fillId="0" borderId="37" xfId="5" applyFont="1" applyFill="1" applyBorder="1"/>
    <xf numFmtId="0" fontId="62" fillId="0" borderId="37" xfId="0" applyFont="1" applyBorder="1" applyAlignment="1">
      <alignment wrapText="1"/>
    </xf>
    <xf numFmtId="169" fontId="62" fillId="3" borderId="37" xfId="0" applyNumberFormat="1" applyFont="1" applyFill="1" applyBorder="1"/>
    <xf numFmtId="169" fontId="62" fillId="3" borderId="37" xfId="0" quotePrefix="1" applyNumberFormat="1" applyFont="1" applyFill="1" applyBorder="1"/>
    <xf numFmtId="0" fontId="62" fillId="0" borderId="37" xfId="0" applyFont="1" applyBorder="1" applyAlignment="1">
      <alignment horizontal="left"/>
    </xf>
    <xf numFmtId="0" fontId="29" fillId="0" borderId="0" xfId="0" applyFont="1" applyBorder="1"/>
    <xf numFmtId="0" fontId="21" fillId="0" borderId="0" xfId="0" applyFont="1" applyAlignment="1">
      <alignment wrapText="1"/>
    </xf>
    <xf numFmtId="0" fontId="21" fillId="0" borderId="0" xfId="0" applyFont="1" applyBorder="1" applyProtection="1">
      <protection locked="0"/>
    </xf>
    <xf numFmtId="0" fontId="62" fillId="0" borderId="9" xfId="0" applyFont="1" applyBorder="1"/>
    <xf numFmtId="0" fontId="62" fillId="0" borderId="33" xfId="0" applyFont="1" applyBorder="1"/>
    <xf numFmtId="0" fontId="36" fillId="2" borderId="62" xfId="0" applyFont="1" applyFill="1" applyBorder="1" applyAlignment="1">
      <alignment horizontal="left"/>
    </xf>
    <xf numFmtId="0" fontId="28" fillId="2" borderId="63" xfId="0" applyFont="1" applyFill="1" applyBorder="1" applyAlignment="1">
      <alignment horizontal="left"/>
    </xf>
    <xf numFmtId="0" fontId="28" fillId="4" borderId="32" xfId="0" applyFont="1" applyFill="1" applyBorder="1" applyAlignment="1">
      <alignment horizontal="center"/>
    </xf>
    <xf numFmtId="0" fontId="36" fillId="2" borderId="64" xfId="0" applyFont="1" applyFill="1" applyBorder="1" applyAlignment="1">
      <alignment horizontal="center"/>
    </xf>
    <xf numFmtId="0" fontId="28" fillId="2" borderId="65" xfId="0" applyFont="1" applyFill="1" applyBorder="1" applyAlignment="1">
      <alignment horizontal="center"/>
    </xf>
    <xf numFmtId="0" fontId="35" fillId="0" borderId="66" xfId="0" applyFont="1" applyBorder="1" applyProtection="1">
      <protection locked="0"/>
    </xf>
    <xf numFmtId="0" fontId="28" fillId="0" borderId="67" xfId="0" applyFont="1" applyBorder="1" applyProtection="1">
      <protection locked="0"/>
    </xf>
    <xf numFmtId="168" fontId="30" fillId="17" borderId="65" xfId="1" applyNumberFormat="1" applyFont="1" applyFill="1" applyBorder="1" applyProtection="1">
      <protection locked="0"/>
    </xf>
    <xf numFmtId="168" fontId="30" fillId="4" borderId="21" xfId="1" applyNumberFormat="1" applyFont="1" applyFill="1" applyBorder="1" applyProtection="1">
      <protection locked="0"/>
    </xf>
    <xf numFmtId="168" fontId="30" fillId="4" borderId="22" xfId="1" applyNumberFormat="1" applyFont="1" applyFill="1" applyBorder="1" applyProtection="1">
      <protection locked="0"/>
    </xf>
    <xf numFmtId="168" fontId="30" fillId="4" borderId="38" xfId="1" applyNumberFormat="1" applyFont="1" applyFill="1" applyBorder="1" applyProtection="1">
      <protection locked="0"/>
    </xf>
    <xf numFmtId="0" fontId="55" fillId="0" borderId="15" xfId="0" applyFont="1" applyBorder="1" applyProtection="1">
      <protection locked="0"/>
    </xf>
    <xf numFmtId="168" fontId="30" fillId="0" borderId="64" xfId="1" applyNumberFormat="1" applyFont="1" applyFill="1" applyBorder="1"/>
    <xf numFmtId="168" fontId="30" fillId="0" borderId="21" xfId="1" applyNumberFormat="1" applyFont="1" applyFill="1" applyBorder="1"/>
    <xf numFmtId="168" fontId="17" fillId="4" borderId="47" xfId="1" applyNumberFormat="1" applyFont="1" applyFill="1" applyBorder="1"/>
    <xf numFmtId="168" fontId="17" fillId="4" borderId="48" xfId="1" applyNumberFormat="1" applyFont="1" applyFill="1" applyBorder="1"/>
    <xf numFmtId="168" fontId="17" fillId="4" borderId="51" xfId="1" applyNumberFormat="1" applyFont="1" applyFill="1" applyBorder="1"/>
    <xf numFmtId="168" fontId="30" fillId="8" borderId="7" xfId="1" applyNumberFormat="1" applyFont="1" applyFill="1" applyBorder="1"/>
    <xf numFmtId="168" fontId="30" fillId="8" borderId="25" xfId="1" applyNumberFormat="1" applyFont="1" applyFill="1" applyBorder="1"/>
    <xf numFmtId="0" fontId="0" fillId="0" borderId="68" xfId="0" applyBorder="1"/>
    <xf numFmtId="0" fontId="25" fillId="0" borderId="69" xfId="0" applyFont="1" applyBorder="1" applyProtection="1">
      <protection locked="0"/>
    </xf>
    <xf numFmtId="0" fontId="29" fillId="0" borderId="33" xfId="0" applyFont="1" applyBorder="1" applyAlignment="1" applyProtection="1">
      <alignment horizontal="center"/>
      <protection locked="0"/>
    </xf>
    <xf numFmtId="0" fontId="0" fillId="0" borderId="33" xfId="0" applyBorder="1"/>
    <xf numFmtId="3" fontId="4" fillId="10" borderId="70" xfId="0" applyNumberFormat="1" applyFont="1" applyFill="1" applyBorder="1" applyProtection="1">
      <protection locked="0"/>
    </xf>
    <xf numFmtId="0" fontId="29" fillId="8" borderId="37" xfId="0" applyFont="1" applyFill="1" applyBorder="1" applyAlignment="1">
      <alignment vertical="top" wrapText="1"/>
    </xf>
    <xf numFmtId="168" fontId="30" fillId="8" borderId="24" xfId="1" applyNumberFormat="1" applyFont="1" applyFill="1" applyBorder="1"/>
    <xf numFmtId="0" fontId="3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9" fillId="3" borderId="30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/>
      <protection locked="0"/>
    </xf>
    <xf numFmtId="0" fontId="29" fillId="3" borderId="31" xfId="0" applyFont="1" applyFill="1" applyBorder="1" applyAlignment="1" applyProtection="1">
      <alignment horizontal="center"/>
      <protection locked="0"/>
    </xf>
    <xf numFmtId="0" fontId="29" fillId="3" borderId="29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1" borderId="0" xfId="0" applyFont="1" applyFill="1" applyBorder="1" applyAlignment="1" applyProtection="1">
      <alignment horizontal="center"/>
      <protection locked="0"/>
    </xf>
    <xf numFmtId="0" fontId="29" fillId="13" borderId="0" xfId="0" applyFont="1" applyFill="1" applyAlignment="1">
      <alignment horizontal="center"/>
    </xf>
    <xf numFmtId="0" fontId="21" fillId="13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Good" xfId="5" builtinId="26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 refreshError="1"/>
      <sheetData sheetId="1" refreshError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71"/>
  <sheetViews>
    <sheetView workbookViewId="0">
      <selection activeCell="A24" sqref="A24"/>
    </sheetView>
  </sheetViews>
  <sheetFormatPr defaultColWidth="8.85546875" defaultRowHeight="17.45" customHeight="1" x14ac:dyDescent="0.25"/>
  <cols>
    <col min="1" max="1" width="200.7109375" style="214" customWidth="1"/>
    <col min="2" max="16384" width="8.85546875" style="214"/>
  </cols>
  <sheetData>
    <row r="2" spans="1:2" ht="17.45" customHeight="1" x14ac:dyDescent="0.3">
      <c r="A2" s="390" t="s">
        <v>289</v>
      </c>
    </row>
    <row r="3" spans="1:2" ht="17.45" customHeight="1" x14ac:dyDescent="0.25">
      <c r="A3" s="215"/>
    </row>
    <row r="4" spans="1:2" ht="17.45" customHeight="1" x14ac:dyDescent="0.25">
      <c r="A4" s="216" t="s">
        <v>114</v>
      </c>
    </row>
    <row r="5" spans="1:2" ht="17.45" customHeight="1" x14ac:dyDescent="0.25">
      <c r="A5" s="216" t="s">
        <v>26</v>
      </c>
    </row>
    <row r="6" spans="1:2" ht="17.45" customHeight="1" x14ac:dyDescent="0.25">
      <c r="A6" s="217" t="s">
        <v>341</v>
      </c>
    </row>
    <row r="7" spans="1:2" ht="17.45" customHeight="1" x14ac:dyDescent="0.25">
      <c r="A7" s="218" t="s">
        <v>115</v>
      </c>
    </row>
    <row r="8" spans="1:2" ht="17.45" customHeight="1" x14ac:dyDescent="0.25">
      <c r="A8" s="217" t="s">
        <v>343</v>
      </c>
    </row>
    <row r="9" spans="1:2" ht="17.45" customHeight="1" x14ac:dyDescent="0.25">
      <c r="A9" s="218" t="s">
        <v>123</v>
      </c>
    </row>
    <row r="10" spans="1:2" ht="17.45" customHeight="1" x14ac:dyDescent="0.25">
      <c r="A10" s="218" t="s">
        <v>363</v>
      </c>
    </row>
    <row r="11" spans="1:2" s="40" customFormat="1" ht="17.45" customHeight="1" x14ac:dyDescent="0.25">
      <c r="A11" s="389" t="s">
        <v>342</v>
      </c>
      <c r="B11" s="388"/>
    </row>
    <row r="12" spans="1:2" s="40" customFormat="1" ht="17.45" customHeight="1" x14ac:dyDescent="0.25">
      <c r="A12" s="387" t="s">
        <v>344</v>
      </c>
    </row>
    <row r="13" spans="1:2" ht="17.45" customHeight="1" x14ac:dyDescent="0.25">
      <c r="A13" s="217" t="s">
        <v>350</v>
      </c>
    </row>
    <row r="14" spans="1:2" ht="17.45" customHeight="1" x14ac:dyDescent="0.25">
      <c r="A14" s="220" t="s">
        <v>124</v>
      </c>
    </row>
    <row r="15" spans="1:2" ht="17.45" customHeight="1" x14ac:dyDescent="0.25">
      <c r="A15" s="220" t="s">
        <v>116</v>
      </c>
    </row>
    <row r="16" spans="1:2" ht="17.45" customHeight="1" x14ac:dyDescent="0.25">
      <c r="A16" s="329" t="s">
        <v>345</v>
      </c>
    </row>
    <row r="17" spans="1:1" ht="17.45" customHeight="1" x14ac:dyDescent="0.25">
      <c r="A17" s="330" t="s">
        <v>364</v>
      </c>
    </row>
    <row r="18" spans="1:1" ht="17.45" customHeight="1" x14ac:dyDescent="0.25">
      <c r="A18" s="329" t="s">
        <v>346</v>
      </c>
    </row>
    <row r="19" spans="1:1" ht="17.45" customHeight="1" x14ac:dyDescent="0.25">
      <c r="A19" s="330" t="s">
        <v>365</v>
      </c>
    </row>
    <row r="20" spans="1:1" ht="17.45" customHeight="1" x14ac:dyDescent="0.25">
      <c r="A20" s="329" t="s">
        <v>347</v>
      </c>
    </row>
    <row r="21" spans="1:1" ht="17.45" customHeight="1" x14ac:dyDescent="0.25">
      <c r="A21" s="330" t="s">
        <v>200</v>
      </c>
    </row>
    <row r="22" spans="1:1" ht="17.45" customHeight="1" x14ac:dyDescent="0.25">
      <c r="A22" s="329" t="s">
        <v>348</v>
      </c>
    </row>
    <row r="23" spans="1:1" ht="17.45" customHeight="1" x14ac:dyDescent="0.25">
      <c r="A23" s="330" t="s">
        <v>201</v>
      </c>
    </row>
    <row r="24" spans="1:1" ht="17.45" customHeight="1" x14ac:dyDescent="0.25">
      <c r="A24" s="217" t="s">
        <v>349</v>
      </c>
    </row>
    <row r="25" spans="1:1" ht="17.45" customHeight="1" x14ac:dyDescent="0.25">
      <c r="A25" s="220" t="s">
        <v>117</v>
      </c>
    </row>
    <row r="26" spans="1:1" ht="17.45" customHeight="1" x14ac:dyDescent="0.25">
      <c r="A26" s="216" t="s">
        <v>352</v>
      </c>
    </row>
    <row r="27" spans="1:1" ht="17.45" customHeight="1" x14ac:dyDescent="0.25">
      <c r="A27" s="216" t="s">
        <v>353</v>
      </c>
    </row>
    <row r="28" spans="1:1" ht="17.45" customHeight="1" x14ac:dyDescent="0.25">
      <c r="A28" s="228" t="s">
        <v>290</v>
      </c>
    </row>
    <row r="29" spans="1:1" ht="17.45" customHeight="1" x14ac:dyDescent="0.25">
      <c r="A29" s="229"/>
    </row>
    <row r="30" spans="1:1" ht="17.45" customHeight="1" x14ac:dyDescent="0.25">
      <c r="A30" s="228" t="s">
        <v>128</v>
      </c>
    </row>
    <row r="31" spans="1:1" ht="17.45" customHeight="1" x14ac:dyDescent="0.25">
      <c r="A31" s="229"/>
    </row>
    <row r="32" spans="1:1" ht="17.45" customHeight="1" x14ac:dyDescent="0.25">
      <c r="A32" s="228" t="s">
        <v>129</v>
      </c>
    </row>
    <row r="33" spans="1:1" ht="17.45" customHeight="1" x14ac:dyDescent="0.25">
      <c r="A33" s="229"/>
    </row>
    <row r="34" spans="1:1" ht="17.45" customHeight="1" x14ac:dyDescent="0.25">
      <c r="A34" s="228" t="s">
        <v>125</v>
      </c>
    </row>
    <row r="35" spans="1:1" ht="17.45" customHeight="1" x14ac:dyDescent="0.25">
      <c r="A35" s="218"/>
    </row>
    <row r="36" spans="1:1" ht="17.45" customHeight="1" x14ac:dyDescent="0.25">
      <c r="A36" s="217" t="s">
        <v>202</v>
      </c>
    </row>
    <row r="37" spans="1:1" ht="17.45" customHeight="1" x14ac:dyDescent="0.25">
      <c r="A37" s="220" t="s">
        <v>118</v>
      </c>
    </row>
    <row r="38" spans="1:1" ht="17.45" customHeight="1" x14ac:dyDescent="0.25">
      <c r="A38" s="220" t="s">
        <v>119</v>
      </c>
    </row>
    <row r="39" spans="1:1" ht="17.45" customHeight="1" thickBot="1" x14ac:dyDescent="0.3">
      <c r="A39" s="219"/>
    </row>
    <row r="40" spans="1:1" ht="17.45" customHeight="1" thickBot="1" x14ac:dyDescent="0.3">
      <c r="A40" s="221" t="s">
        <v>131</v>
      </c>
    </row>
    <row r="41" spans="1:1" ht="17.45" customHeight="1" x14ac:dyDescent="0.25">
      <c r="A41" s="221" t="s">
        <v>351</v>
      </c>
    </row>
    <row r="42" spans="1:1" ht="17.45" customHeight="1" x14ac:dyDescent="0.25">
      <c r="A42" s="222" t="s">
        <v>113</v>
      </c>
    </row>
    <row r="43" spans="1:1" ht="17.45" customHeight="1" thickBot="1" x14ac:dyDescent="0.3">
      <c r="A43" s="223" t="s">
        <v>291</v>
      </c>
    </row>
    <row r="44" spans="1:1" ht="17.45" customHeight="1" thickBot="1" x14ac:dyDescent="0.3">
      <c r="A44" s="212"/>
    </row>
    <row r="45" spans="1:1" ht="17.45" customHeight="1" thickBot="1" x14ac:dyDescent="0.3">
      <c r="A45" s="221" t="s">
        <v>132</v>
      </c>
    </row>
    <row r="46" spans="1:1" ht="17.45" customHeight="1" x14ac:dyDescent="0.25">
      <c r="A46" s="221" t="s">
        <v>351</v>
      </c>
    </row>
    <row r="47" spans="1:1" ht="17.45" customHeight="1" x14ac:dyDescent="0.25">
      <c r="A47" s="222" t="s">
        <v>130</v>
      </c>
    </row>
    <row r="48" spans="1:1" ht="17.45" customHeight="1" thickBot="1" x14ac:dyDescent="0.3">
      <c r="A48" s="223" t="s">
        <v>291</v>
      </c>
    </row>
    <row r="49" spans="1:1" ht="17.45" customHeight="1" x14ac:dyDescent="0.25">
      <c r="A49" s="212"/>
    </row>
    <row r="50" spans="1:1" ht="17.45" customHeight="1" x14ac:dyDescent="0.25">
      <c r="A50" s="212"/>
    </row>
    <row r="51" spans="1:1" ht="17.45" customHeight="1" x14ac:dyDescent="0.25">
      <c r="A51" s="212"/>
    </row>
    <row r="52" spans="1:1" ht="17.45" customHeight="1" x14ac:dyDescent="0.25">
      <c r="A52" s="212"/>
    </row>
    <row r="53" spans="1:1" ht="17.45" customHeight="1" x14ac:dyDescent="0.25">
      <c r="A53" s="212" t="s">
        <v>112</v>
      </c>
    </row>
    <row r="54" spans="1:1" ht="17.45" customHeight="1" x14ac:dyDescent="0.25">
      <c r="A54" s="212"/>
    </row>
    <row r="55" spans="1:1" ht="17.45" customHeight="1" x14ac:dyDescent="0.25">
      <c r="A55" s="212"/>
    </row>
    <row r="56" spans="1:1" ht="17.45" customHeight="1" x14ac:dyDescent="0.25">
      <c r="A56" s="212"/>
    </row>
    <row r="57" spans="1:1" ht="17.45" customHeight="1" x14ac:dyDescent="0.25">
      <c r="A57" s="212"/>
    </row>
    <row r="58" spans="1:1" ht="17.45" customHeight="1" x14ac:dyDescent="0.25">
      <c r="A58" s="212"/>
    </row>
    <row r="59" spans="1:1" ht="17.45" customHeight="1" x14ac:dyDescent="0.25">
      <c r="A59" s="212"/>
    </row>
    <row r="60" spans="1:1" ht="17.45" customHeight="1" x14ac:dyDescent="0.25">
      <c r="A60" s="212"/>
    </row>
    <row r="61" spans="1:1" ht="17.45" customHeight="1" x14ac:dyDescent="0.25">
      <c r="A61" s="212"/>
    </row>
    <row r="62" spans="1:1" ht="17.45" customHeight="1" x14ac:dyDescent="0.25">
      <c r="A62" s="212"/>
    </row>
    <row r="63" spans="1:1" ht="17.45" customHeight="1" x14ac:dyDescent="0.25">
      <c r="A63" s="212"/>
    </row>
    <row r="64" spans="1:1" ht="17.45" customHeight="1" x14ac:dyDescent="0.25">
      <c r="A64" s="212"/>
    </row>
    <row r="65" spans="1:1" ht="17.45" customHeight="1" x14ac:dyDescent="0.25">
      <c r="A65" s="212"/>
    </row>
    <row r="66" spans="1:1" ht="17.45" customHeight="1" x14ac:dyDescent="0.25">
      <c r="A66" s="212"/>
    </row>
    <row r="67" spans="1:1" ht="17.45" customHeight="1" x14ac:dyDescent="0.25">
      <c r="A67" s="212"/>
    </row>
    <row r="68" spans="1:1" ht="17.45" customHeight="1" x14ac:dyDescent="0.25">
      <c r="A68" s="212"/>
    </row>
    <row r="69" spans="1:1" ht="17.45" customHeight="1" x14ac:dyDescent="0.25">
      <c r="A69" s="212"/>
    </row>
    <row r="70" spans="1:1" ht="17.45" customHeight="1" x14ac:dyDescent="0.25">
      <c r="A70" s="212"/>
    </row>
    <row r="71" spans="1:1" ht="17.45" customHeight="1" x14ac:dyDescent="0.25">
      <c r="A71" s="212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tabSelected="1" workbookViewId="0">
      <selection activeCell="B21" sqref="B21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1.710937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45" t="s">
        <v>40</v>
      </c>
      <c r="B1" s="445"/>
      <c r="C1" s="445"/>
      <c r="D1" s="445"/>
      <c r="E1" s="445"/>
      <c r="F1" s="165"/>
      <c r="G1" s="38"/>
      <c r="H1" s="38"/>
    </row>
    <row r="2" spans="1:8" ht="25.5" x14ac:dyDescent="0.5">
      <c r="A2" s="445" t="s">
        <v>292</v>
      </c>
      <c r="B2" s="445"/>
      <c r="C2" s="445"/>
      <c r="D2" s="445"/>
      <c r="E2" s="445"/>
      <c r="F2" s="167"/>
      <c r="G2" s="37"/>
      <c r="H2" s="37"/>
    </row>
    <row r="3" spans="1:8" ht="25.5" x14ac:dyDescent="0.5">
      <c r="B3" s="115"/>
      <c r="C3" s="173"/>
      <c r="D3" s="173"/>
      <c r="E3" s="173"/>
      <c r="F3" s="167"/>
      <c r="G3" s="49"/>
      <c r="H3" s="49"/>
    </row>
    <row r="4" spans="1:8" ht="22.5" x14ac:dyDescent="0.3">
      <c r="A4" s="225" t="s">
        <v>121</v>
      </c>
      <c r="B4" s="226" t="s">
        <v>191</v>
      </c>
      <c r="C4" s="227"/>
      <c r="D4" s="227"/>
      <c r="E4" s="227"/>
      <c r="F4" s="115"/>
    </row>
    <row r="5" spans="1:8" ht="22.5" x14ac:dyDescent="0.3">
      <c r="A5" s="225" t="s">
        <v>122</v>
      </c>
      <c r="B5" s="226" t="s">
        <v>192</v>
      </c>
      <c r="C5" s="226"/>
      <c r="D5" s="226"/>
      <c r="E5" s="226"/>
      <c r="F5" s="115"/>
    </row>
    <row r="6" spans="1:8" ht="23.25" thickBot="1" x14ac:dyDescent="0.35">
      <c r="A6" s="138"/>
      <c r="B6" s="115"/>
      <c r="C6" s="115"/>
      <c r="D6" s="115"/>
      <c r="E6" s="115"/>
      <c r="F6" s="115"/>
    </row>
    <row r="7" spans="1:8" ht="21" x14ac:dyDescent="0.35">
      <c r="A7" s="171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198" t="s">
        <v>298</v>
      </c>
      <c r="B9" s="194"/>
      <c r="C9" s="195"/>
      <c r="D9" s="199">
        <v>100</v>
      </c>
      <c r="E9" s="50"/>
    </row>
    <row r="10" spans="1:8" ht="22.5" x14ac:dyDescent="0.3">
      <c r="A10" s="198" t="s">
        <v>313</v>
      </c>
      <c r="B10" s="194"/>
      <c r="C10" s="195"/>
      <c r="D10" s="199">
        <v>10</v>
      </c>
      <c r="E10" s="50"/>
    </row>
    <row r="11" spans="1:8" ht="48" x14ac:dyDescent="0.3">
      <c r="A11" s="200" t="s">
        <v>99</v>
      </c>
      <c r="B11" s="197" t="s">
        <v>56</v>
      </c>
      <c r="C11" s="195"/>
      <c r="D11" s="209">
        <v>2</v>
      </c>
      <c r="E11" s="50"/>
    </row>
    <row r="12" spans="1:8" ht="56.45" customHeight="1" x14ac:dyDescent="0.3">
      <c r="A12" s="200" t="s">
        <v>99</v>
      </c>
      <c r="B12" s="197" t="s">
        <v>57</v>
      </c>
      <c r="C12" s="195"/>
      <c r="D12" s="209">
        <v>1</v>
      </c>
      <c r="E12" s="50"/>
    </row>
    <row r="13" spans="1:8" ht="23.25" x14ac:dyDescent="0.35">
      <c r="A13" s="198" t="s">
        <v>314</v>
      </c>
      <c r="B13" s="196"/>
      <c r="C13" s="155"/>
      <c r="D13" s="199">
        <v>10</v>
      </c>
    </row>
    <row r="14" spans="1:8" ht="23.25" x14ac:dyDescent="0.35">
      <c r="A14" s="198" t="s">
        <v>315</v>
      </c>
      <c r="B14" s="196"/>
      <c r="C14" s="155"/>
      <c r="D14" s="199">
        <v>10</v>
      </c>
    </row>
    <row r="15" spans="1:8" ht="23.25" x14ac:dyDescent="0.35">
      <c r="A15" s="198" t="s">
        <v>316</v>
      </c>
      <c r="B15" s="196"/>
      <c r="C15" s="155"/>
      <c r="D15" s="199">
        <v>10</v>
      </c>
    </row>
    <row r="16" spans="1:8" ht="22.5" x14ac:dyDescent="0.3">
      <c r="A16" s="198" t="s">
        <v>317</v>
      </c>
      <c r="B16" s="194"/>
      <c r="C16" s="195"/>
      <c r="D16" s="199">
        <v>10</v>
      </c>
      <c r="E16" s="50"/>
    </row>
    <row r="17" spans="1:9" ht="37.5" customHeight="1" x14ac:dyDescent="0.3">
      <c r="A17" s="198" t="s">
        <v>318</v>
      </c>
      <c r="B17" s="197" t="s">
        <v>126</v>
      </c>
      <c r="C17" s="155"/>
      <c r="D17" s="199">
        <v>0</v>
      </c>
    </row>
    <row r="18" spans="1:9" ht="24.75" customHeight="1" x14ac:dyDescent="0.35">
      <c r="A18" s="198" t="s">
        <v>319</v>
      </c>
      <c r="B18" s="196"/>
      <c r="C18" s="155"/>
      <c r="D18" s="199">
        <v>0</v>
      </c>
    </row>
    <row r="19" spans="1:9" ht="23.25" x14ac:dyDescent="0.35">
      <c r="A19" s="198" t="s">
        <v>100</v>
      </c>
      <c r="B19" s="196"/>
      <c r="C19" s="155"/>
      <c r="D19" s="201">
        <v>0</v>
      </c>
    </row>
    <row r="20" spans="1:9" ht="23.25" x14ac:dyDescent="0.35">
      <c r="A20" s="198" t="s">
        <v>101</v>
      </c>
      <c r="B20" s="196"/>
      <c r="C20" s="155"/>
      <c r="D20" s="201">
        <v>0</v>
      </c>
    </row>
    <row r="21" spans="1:9" s="40" customFormat="1" ht="23.25" x14ac:dyDescent="0.35">
      <c r="A21" s="439"/>
      <c r="B21" s="440"/>
      <c r="C21" s="441"/>
      <c r="D21" s="442"/>
      <c r="F21" s="8"/>
    </row>
    <row r="22" spans="1:9" ht="63.75" thickBot="1" x14ac:dyDescent="0.4">
      <c r="A22" s="443" t="s">
        <v>369</v>
      </c>
      <c r="B22" s="202"/>
      <c r="C22" s="203"/>
      <c r="D22" s="204">
        <v>0</v>
      </c>
    </row>
    <row r="23" spans="1:9" ht="21.75" thickBot="1" x14ac:dyDescent="0.4">
      <c r="A23" s="52"/>
      <c r="B23" s="77"/>
      <c r="C23" s="1"/>
      <c r="D23" s="1"/>
    </row>
    <row r="24" spans="1:9" x14ac:dyDescent="0.25">
      <c r="A24" s="159" t="s">
        <v>58</v>
      </c>
      <c r="B24" s="160"/>
      <c r="C24" s="160"/>
      <c r="D24" s="160"/>
      <c r="E24" s="160"/>
      <c r="F24" s="161"/>
      <c r="G24" s="1"/>
      <c r="H24" s="1"/>
      <c r="I24" s="1"/>
    </row>
    <row r="25" spans="1:9" x14ac:dyDescent="0.25">
      <c r="A25" s="162" t="s">
        <v>81</v>
      </c>
      <c r="B25" s="163"/>
      <c r="C25" s="163"/>
      <c r="D25" s="163"/>
      <c r="E25" s="163"/>
      <c r="F25" s="164"/>
      <c r="G25" s="116"/>
      <c r="H25" s="1"/>
      <c r="I25" s="1"/>
    </row>
    <row r="26" spans="1:9" x14ac:dyDescent="0.25">
      <c r="A26" s="162" t="s">
        <v>82</v>
      </c>
      <c r="B26" s="163"/>
      <c r="C26" s="163"/>
      <c r="D26" s="163"/>
      <c r="E26" s="163"/>
      <c r="F26" s="164"/>
      <c r="G26" s="116"/>
      <c r="H26" s="1"/>
      <c r="I26" s="1"/>
    </row>
    <row r="27" spans="1:9" x14ac:dyDescent="0.25">
      <c r="A27" s="162" t="s">
        <v>77</v>
      </c>
      <c r="B27" s="163"/>
      <c r="C27" s="163"/>
      <c r="D27" s="163"/>
      <c r="E27" s="163"/>
      <c r="F27" s="164"/>
      <c r="G27" s="116"/>
      <c r="H27" s="1"/>
      <c r="I27" s="1"/>
    </row>
    <row r="28" spans="1:9" x14ac:dyDescent="0.25">
      <c r="A28" s="162" t="s">
        <v>78</v>
      </c>
      <c r="B28" s="163"/>
      <c r="C28" s="163"/>
      <c r="D28" s="163"/>
      <c r="E28" s="163"/>
      <c r="F28" s="164"/>
      <c r="G28" s="116"/>
      <c r="H28" s="1"/>
      <c r="I28" s="1"/>
    </row>
    <row r="29" spans="1:9" s="40" customFormat="1" ht="15.75" thickBot="1" x14ac:dyDescent="0.3">
      <c r="A29" s="157"/>
      <c r="B29" s="163"/>
      <c r="C29" s="163"/>
      <c r="D29" s="163"/>
      <c r="E29" s="163"/>
      <c r="F29" s="164"/>
      <c r="G29" s="158"/>
    </row>
    <row r="30" spans="1:9" ht="18.75" thickBot="1" x14ac:dyDescent="0.3">
      <c r="A30" s="57" t="s">
        <v>41</v>
      </c>
      <c r="B30" s="22"/>
      <c r="C30" s="23"/>
      <c r="D30" s="24"/>
      <c r="E30" s="21"/>
      <c r="F30" s="231"/>
    </row>
    <row r="31" spans="1:9" x14ac:dyDescent="0.25">
      <c r="A31" s="48"/>
    </row>
    <row r="32" spans="1:9" x14ac:dyDescent="0.25">
      <c r="A32" s="17" t="s">
        <v>26</v>
      </c>
      <c r="B32" s="18" t="s">
        <v>28</v>
      </c>
      <c r="C32" s="44" t="s">
        <v>320</v>
      </c>
      <c r="D32" s="19"/>
      <c r="E32" s="44" t="s">
        <v>25</v>
      </c>
      <c r="F32" s="45" t="s">
        <v>24</v>
      </c>
    </row>
    <row r="33" spans="1:6" x14ac:dyDescent="0.25">
      <c r="A33" s="6"/>
      <c r="B33" s="2"/>
      <c r="C33" s="5"/>
      <c r="D33" s="3"/>
      <c r="E33" s="42" t="s">
        <v>27</v>
      </c>
      <c r="F33" s="43" t="s">
        <v>27</v>
      </c>
    </row>
    <row r="35" spans="1:6" x14ac:dyDescent="0.25">
      <c r="A35" s="13" t="s">
        <v>84</v>
      </c>
      <c r="B35" s="10"/>
      <c r="C35" s="11" t="s">
        <v>22</v>
      </c>
      <c r="E35" s="7"/>
      <c r="F35" s="33"/>
    </row>
    <row r="36" spans="1:6" x14ac:dyDescent="0.25">
      <c r="A36" s="14" t="s">
        <v>29</v>
      </c>
      <c r="B36" s="10">
        <v>2021</v>
      </c>
      <c r="C36" s="177">
        <v>276</v>
      </c>
      <c r="D36" s="25">
        <f>C36*(D9+D10)*0.3333</f>
        <v>10118.987999999999</v>
      </c>
      <c r="E36" s="117"/>
      <c r="F36" s="26"/>
    </row>
    <row r="37" spans="1:6" x14ac:dyDescent="0.25">
      <c r="A37" s="14" t="s">
        <v>30</v>
      </c>
      <c r="B37" s="10">
        <v>2022</v>
      </c>
      <c r="C37" s="177">
        <v>276</v>
      </c>
      <c r="D37" s="170">
        <f>C37*(D9+D10)*0.6667</f>
        <v>20241.011999999999</v>
      </c>
      <c r="E37" s="117"/>
      <c r="F37" s="26"/>
    </row>
    <row r="38" spans="1:6" x14ac:dyDescent="0.25">
      <c r="B38" s="10"/>
      <c r="C38" s="177"/>
      <c r="D38" s="25"/>
      <c r="E38" s="34">
        <f>D36+D37</f>
        <v>30360</v>
      </c>
      <c r="F38" s="26"/>
    </row>
    <row r="39" spans="1:6" x14ac:dyDescent="0.25">
      <c r="A39" s="41" t="s">
        <v>103</v>
      </c>
      <c r="B39" s="10"/>
      <c r="C39" s="9"/>
      <c r="D39" s="25"/>
      <c r="E39" s="34"/>
      <c r="F39" s="26"/>
    </row>
    <row r="40" spans="1:6" x14ac:dyDescent="0.25">
      <c r="A40" s="14" t="s">
        <v>29</v>
      </c>
      <c r="B40" s="10">
        <v>2021</v>
      </c>
      <c r="C40" s="9">
        <v>91</v>
      </c>
      <c r="D40" s="25">
        <f>(D10)*C40*0.3333</f>
        <v>303.303</v>
      </c>
      <c r="E40" s="117"/>
      <c r="F40" s="26"/>
    </row>
    <row r="41" spans="1:6" x14ac:dyDescent="0.25">
      <c r="A41" s="14" t="s">
        <v>30</v>
      </c>
      <c r="B41" s="10">
        <v>2022</v>
      </c>
      <c r="C41" s="9">
        <v>91</v>
      </c>
      <c r="D41" s="170">
        <f>(D10)*C41*0.6667</f>
        <v>606.697</v>
      </c>
      <c r="E41" s="117"/>
      <c r="F41" s="26"/>
    </row>
    <row r="42" spans="1:6" x14ac:dyDescent="0.25">
      <c r="B42" s="10"/>
      <c r="C42" s="9"/>
      <c r="D42" s="25"/>
      <c r="E42" s="34">
        <f>D40+D41</f>
        <v>910</v>
      </c>
      <c r="F42" s="26"/>
    </row>
    <row r="43" spans="1:6" x14ac:dyDescent="0.25">
      <c r="A43" s="166" t="s">
        <v>85</v>
      </c>
      <c r="B43" s="10"/>
      <c r="C43" s="9"/>
      <c r="D43" s="25"/>
      <c r="E43" s="34"/>
      <c r="F43" s="26"/>
    </row>
    <row r="44" spans="1:6" x14ac:dyDescent="0.25">
      <c r="A44" s="14" t="s">
        <v>29</v>
      </c>
      <c r="B44" s="10">
        <v>2021</v>
      </c>
      <c r="C44" s="9">
        <v>6</v>
      </c>
      <c r="D44" s="25">
        <f>C44*(D9+D10)*0.3333+(10000*0.3333)</f>
        <v>3552.9780000000001</v>
      </c>
      <c r="E44" s="117"/>
      <c r="F44" s="26"/>
    </row>
    <row r="45" spans="1:6" x14ac:dyDescent="0.25">
      <c r="A45" s="14" t="s">
        <v>30</v>
      </c>
      <c r="B45" s="10">
        <v>2022</v>
      </c>
      <c r="C45" s="9">
        <v>6</v>
      </c>
      <c r="D45" s="170">
        <f>C45*(D9+D10)*0.6667+(10000*0.6667)</f>
        <v>7107.0219999999999</v>
      </c>
      <c r="E45" s="205">
        <f>D44+D45</f>
        <v>10660</v>
      </c>
      <c r="F45" s="34"/>
    </row>
    <row r="46" spans="1:6" x14ac:dyDescent="0.25">
      <c r="A46" s="207" t="s">
        <v>102</v>
      </c>
      <c r="B46" s="208"/>
      <c r="C46" s="27"/>
      <c r="D46" s="46"/>
      <c r="E46" s="206"/>
      <c r="F46" s="46">
        <f>E38+E45+E42</f>
        <v>41930</v>
      </c>
    </row>
    <row r="47" spans="1:6" x14ac:dyDescent="0.25">
      <c r="A47" s="10"/>
      <c r="B47" s="10"/>
      <c r="C47" s="9"/>
      <c r="D47" s="34"/>
      <c r="E47" s="46"/>
      <c r="F47" s="34"/>
    </row>
    <row r="48" spans="1:6" x14ac:dyDescent="0.25">
      <c r="A48" s="13" t="s">
        <v>339</v>
      </c>
      <c r="B48" s="10">
        <v>2021</v>
      </c>
      <c r="C48" s="177">
        <v>122.5</v>
      </c>
      <c r="D48" s="34"/>
      <c r="E48" s="25">
        <f>C48*(D9+D10)*0.3333</f>
        <v>4491.2174999999997</v>
      </c>
      <c r="F48" s="27"/>
    </row>
    <row r="49" spans="1:6" x14ac:dyDescent="0.25">
      <c r="A49" s="14" t="s">
        <v>30</v>
      </c>
      <c r="B49" s="10">
        <v>2022</v>
      </c>
      <c r="C49" s="177">
        <v>122.5</v>
      </c>
      <c r="D49" s="34"/>
      <c r="E49" s="170">
        <f>C49*(D9+D10)*0.6667</f>
        <v>8983.7824999999993</v>
      </c>
      <c r="F49" s="169">
        <f>IF((E48+E49)&lt;24500,24500,(E48+E49))</f>
        <v>24500</v>
      </c>
    </row>
    <row r="50" spans="1:6" x14ac:dyDescent="0.25">
      <c r="A50" s="14"/>
      <c r="B50" s="10"/>
      <c r="C50" s="9"/>
      <c r="D50" s="34"/>
      <c r="E50" s="25"/>
      <c r="F50" s="20"/>
    </row>
    <row r="51" spans="1:6" x14ac:dyDescent="0.25">
      <c r="A51" s="13" t="s">
        <v>340</v>
      </c>
      <c r="B51" s="10"/>
      <c r="C51" s="9">
        <v>39</v>
      </c>
      <c r="D51" s="34"/>
      <c r="E51" s="117"/>
      <c r="F51" s="46">
        <f>C51*D9</f>
        <v>3900</v>
      </c>
    </row>
    <row r="52" spans="1:6" x14ac:dyDescent="0.25">
      <c r="A52" s="10"/>
      <c r="B52" s="10"/>
      <c r="C52" s="9"/>
      <c r="D52" s="34"/>
      <c r="E52" s="46"/>
      <c r="F52" s="25"/>
    </row>
    <row r="53" spans="1:6" x14ac:dyDescent="0.25">
      <c r="A53" s="13" t="s">
        <v>133</v>
      </c>
      <c r="B53" s="210">
        <f>D11</f>
        <v>2</v>
      </c>
      <c r="C53" s="9">
        <v>1769</v>
      </c>
      <c r="D53" s="34"/>
      <c r="E53" s="25">
        <f>(C53*B53)</f>
        <v>3538</v>
      </c>
      <c r="F53" s="34"/>
    </row>
    <row r="54" spans="1:6" x14ac:dyDescent="0.25">
      <c r="A54" s="12" t="s">
        <v>50</v>
      </c>
      <c r="B54" s="211">
        <f>D12</f>
        <v>1</v>
      </c>
      <c r="C54" s="9">
        <v>1592</v>
      </c>
      <c r="D54" s="34"/>
      <c r="E54" s="170">
        <f>(C54*B54)</f>
        <v>1592</v>
      </c>
      <c r="F54" s="34">
        <f>E53+E54</f>
        <v>5130</v>
      </c>
    </row>
    <row r="55" spans="1:6" x14ac:dyDescent="0.25">
      <c r="A55" s="12"/>
      <c r="B55" s="62"/>
      <c r="C55" s="9"/>
      <c r="D55" s="34"/>
      <c r="E55" s="25"/>
      <c r="F55" s="34"/>
    </row>
    <row r="56" spans="1:6" x14ac:dyDescent="0.25">
      <c r="A56" s="172" t="s">
        <v>88</v>
      </c>
      <c r="B56" s="62"/>
      <c r="C56" s="177"/>
      <c r="D56" s="34"/>
      <c r="E56" s="25"/>
      <c r="F56" s="34"/>
    </row>
    <row r="57" spans="1:6" x14ac:dyDescent="0.25">
      <c r="A57" s="13" t="s">
        <v>38</v>
      </c>
      <c r="B57" s="10">
        <f>D13</f>
        <v>10</v>
      </c>
      <c r="C57" s="177">
        <v>151</v>
      </c>
      <c r="D57" s="34"/>
      <c r="E57" s="26"/>
      <c r="F57" s="26">
        <f>C57*B57</f>
        <v>1510</v>
      </c>
    </row>
    <row r="58" spans="1:6" x14ac:dyDescent="0.25">
      <c r="A58" s="13" t="s">
        <v>39</v>
      </c>
      <c r="B58" s="10">
        <f>D14</f>
        <v>10</v>
      </c>
      <c r="C58" s="177">
        <v>60</v>
      </c>
      <c r="D58" s="34"/>
      <c r="E58" s="117"/>
      <c r="F58" s="168">
        <f>C58*B58</f>
        <v>600</v>
      </c>
    </row>
    <row r="59" spans="1:6" x14ac:dyDescent="0.25">
      <c r="A59" s="13" t="s">
        <v>36</v>
      </c>
      <c r="B59" s="10">
        <f>D15</f>
        <v>10</v>
      </c>
      <c r="C59" s="177">
        <v>95</v>
      </c>
      <c r="D59" s="34"/>
      <c r="E59" s="26"/>
      <c r="F59" s="26">
        <f>C59*B59</f>
        <v>950</v>
      </c>
    </row>
    <row r="60" spans="1:6" x14ac:dyDescent="0.25">
      <c r="A60" s="13"/>
      <c r="B60" s="10"/>
      <c r="C60" s="177"/>
      <c r="D60" s="34"/>
      <c r="E60" s="26"/>
      <c r="F60" s="26"/>
    </row>
    <row r="61" spans="1:6" x14ac:dyDescent="0.25">
      <c r="A61" s="13" t="s">
        <v>37</v>
      </c>
      <c r="B61" s="10">
        <f>D16</f>
        <v>10</v>
      </c>
      <c r="C61" s="177">
        <v>13</v>
      </c>
      <c r="D61" s="34"/>
      <c r="E61" s="26"/>
      <c r="F61" s="26">
        <f>C61*B61</f>
        <v>130</v>
      </c>
    </row>
    <row r="62" spans="1:6" x14ac:dyDescent="0.25">
      <c r="A62" s="13"/>
      <c r="B62" s="10"/>
      <c r="C62" s="177"/>
      <c r="D62" s="34"/>
      <c r="E62" s="26"/>
      <c r="F62" s="26"/>
    </row>
    <row r="63" spans="1:6" x14ac:dyDescent="0.25">
      <c r="A63" s="13" t="s">
        <v>23</v>
      </c>
      <c r="B63" s="10">
        <f>D18</f>
        <v>0</v>
      </c>
      <c r="C63" s="177">
        <v>213.5</v>
      </c>
      <c r="D63" s="34"/>
      <c r="E63" s="26"/>
      <c r="F63" s="25">
        <f>C63*B63</f>
        <v>0</v>
      </c>
    </row>
    <row r="64" spans="1:6" x14ac:dyDescent="0.25">
      <c r="A64" s="12"/>
      <c r="B64" s="62"/>
      <c r="C64" s="177"/>
      <c r="D64" s="34"/>
      <c r="E64" s="25"/>
      <c r="F64" s="34"/>
    </row>
    <row r="65" spans="1:9" x14ac:dyDescent="0.25">
      <c r="A65" s="13" t="s">
        <v>87</v>
      </c>
      <c r="B65" s="10">
        <f>D17</f>
        <v>0</v>
      </c>
      <c r="C65" s="177">
        <v>201</v>
      </c>
      <c r="D65" s="34"/>
      <c r="E65" s="46">
        <f>C65*B65</f>
        <v>0</v>
      </c>
      <c r="F65" s="34"/>
      <c r="I65" s="40"/>
    </row>
    <row r="66" spans="1:9" x14ac:dyDescent="0.25">
      <c r="A66" s="13" t="s">
        <v>3</v>
      </c>
      <c r="B66" s="58"/>
      <c r="C66" s="177"/>
      <c r="D66" s="34"/>
      <c r="E66" s="170">
        <f>D20</f>
        <v>0</v>
      </c>
      <c r="F66" s="34"/>
    </row>
    <row r="67" spans="1:9" x14ac:dyDescent="0.25">
      <c r="A67" s="13" t="s">
        <v>34</v>
      </c>
      <c r="B67" s="10"/>
      <c r="C67" s="10"/>
      <c r="D67" s="117"/>
      <c r="E67" s="156"/>
      <c r="F67" s="169">
        <f>SUM(E65:E66)</f>
        <v>0</v>
      </c>
    </row>
    <row r="68" spans="1:9" x14ac:dyDescent="0.25">
      <c r="A68" s="13"/>
      <c r="B68" s="58"/>
      <c r="C68" s="177"/>
      <c r="D68" s="34"/>
      <c r="E68" s="46"/>
      <c r="F68" s="34"/>
    </row>
    <row r="69" spans="1:9" x14ac:dyDescent="0.25">
      <c r="A69" s="172" t="s">
        <v>86</v>
      </c>
      <c r="B69" s="62"/>
      <c r="C69" s="9"/>
      <c r="D69" s="34"/>
      <c r="E69" s="25"/>
      <c r="F69" s="34">
        <f>D19</f>
        <v>0</v>
      </c>
    </row>
    <row r="70" spans="1:9" ht="15.75" thickBot="1" x14ac:dyDescent="0.3">
      <c r="A70" s="172"/>
      <c r="B70" s="62"/>
      <c r="C70" s="9"/>
      <c r="D70" s="34"/>
      <c r="E70" s="25"/>
      <c r="F70" s="34"/>
    </row>
    <row r="71" spans="1:9" ht="19.5" thickBot="1" x14ac:dyDescent="0.35">
      <c r="A71" s="28" t="s">
        <v>52</v>
      </c>
      <c r="B71" s="29"/>
      <c r="C71" s="29"/>
      <c r="D71" s="30"/>
      <c r="E71" s="31"/>
      <c r="F71" s="32">
        <f>SUM(F36:F70)</f>
        <v>78650</v>
      </c>
    </row>
    <row r="74" spans="1:9" ht="21" customHeight="1" x14ac:dyDescent="0.25"/>
    <row r="77" spans="1:9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8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C9D2-A006-4C08-A777-46A8BCBBED94}">
  <dimension ref="A1:H22"/>
  <sheetViews>
    <sheetView workbookViewId="0">
      <selection activeCell="G9" sqref="G9"/>
    </sheetView>
  </sheetViews>
  <sheetFormatPr defaultRowHeight="15" x14ac:dyDescent="0.25"/>
  <cols>
    <col min="1" max="1" width="25.28515625" customWidth="1"/>
    <col min="2" max="2" width="12.7109375" customWidth="1"/>
    <col min="3" max="3" width="56.42578125" bestFit="1" customWidth="1"/>
    <col min="4" max="4" width="18.5703125" customWidth="1"/>
    <col min="5" max="5" width="20" customWidth="1"/>
    <col min="6" max="6" width="16.140625" customWidth="1"/>
  </cols>
  <sheetData>
    <row r="1" spans="1:8" ht="28.5" x14ac:dyDescent="0.45">
      <c r="A1" s="446" t="str">
        <f>'1a. Budget Grant Calculation'!A1:E1</f>
        <v xml:space="preserve"> Budget Grant Calculation</v>
      </c>
      <c r="B1" s="446"/>
      <c r="C1" s="446"/>
      <c r="D1" s="446"/>
      <c r="E1" s="446"/>
      <c r="F1" s="446"/>
      <c r="G1" s="446"/>
    </row>
    <row r="2" spans="1:8" ht="28.5" x14ac:dyDescent="0.45">
      <c r="A2" s="446" t="str">
        <f>'1a. Budget Grant Calculation'!A2:E2</f>
        <v>DEIS School Budget 2021/2022</v>
      </c>
      <c r="B2" s="446"/>
      <c r="C2" s="446"/>
      <c r="D2" s="446"/>
      <c r="E2" s="446"/>
      <c r="F2" s="446"/>
      <c r="G2" s="446"/>
    </row>
    <row r="3" spans="1:8" ht="28.5" x14ac:dyDescent="0.45">
      <c r="A3" s="234" t="str">
        <f>'1a. Budget Grant Calculation'!A4</f>
        <v xml:space="preserve">School Name </v>
      </c>
      <c r="B3" s="234"/>
      <c r="C3" s="234" t="str">
        <f>'1a. Budget Grant Calculation'!B4</f>
        <v>Community and Comprehensive School</v>
      </c>
      <c r="D3" s="234"/>
      <c r="E3" s="360"/>
      <c r="F3" s="360"/>
      <c r="G3" s="360"/>
    </row>
    <row r="4" spans="1:8" ht="28.5" x14ac:dyDescent="0.45">
      <c r="A4" s="234" t="str">
        <f>'1a. Budget Grant Calculation'!A5</f>
        <v>Roll Number</v>
      </c>
      <c r="B4" s="234"/>
      <c r="C4" s="234" t="str">
        <f>'1a. Budget Grant Calculation'!B5</f>
        <v>654321U</v>
      </c>
      <c r="D4" s="234"/>
      <c r="E4" s="360"/>
      <c r="F4" s="360"/>
      <c r="G4" s="360"/>
    </row>
    <row r="5" spans="1:8" s="40" customFormat="1" ht="28.5" x14ac:dyDescent="0.45">
      <c r="A5" s="234"/>
      <c r="B5" s="234"/>
      <c r="C5" s="234"/>
      <c r="D5" s="234"/>
      <c r="E5" s="360"/>
      <c r="F5" s="360"/>
      <c r="G5" s="360"/>
    </row>
    <row r="6" spans="1:8" ht="21" x14ac:dyDescent="0.35">
      <c r="A6" s="391" t="s">
        <v>338</v>
      </c>
    </row>
    <row r="7" spans="1:8" s="40" customFormat="1" ht="21" x14ac:dyDescent="0.35">
      <c r="A7" s="391" t="s">
        <v>354</v>
      </c>
      <c r="B7" s="391"/>
      <c r="C7" s="391"/>
      <c r="D7" s="257"/>
      <c r="E7" s="257"/>
      <c r="F7" s="257"/>
      <c r="G7" s="257"/>
      <c r="H7" s="257"/>
    </row>
    <row r="8" spans="1:8" s="40" customFormat="1" ht="21" x14ac:dyDescent="0.35">
      <c r="A8" s="391"/>
      <c r="B8" s="391"/>
      <c r="C8" s="391"/>
      <c r="D8" s="257"/>
      <c r="E8" s="257"/>
      <c r="F8" s="257"/>
      <c r="G8" s="257"/>
      <c r="H8" s="257"/>
    </row>
    <row r="9" spans="1:8" ht="21" x14ac:dyDescent="0.35">
      <c r="A9" s="414" t="s">
        <v>331</v>
      </c>
      <c r="B9" s="403"/>
      <c r="C9" s="404"/>
      <c r="D9" s="404"/>
      <c r="E9" s="404"/>
      <c r="F9" s="404"/>
    </row>
    <row r="10" spans="1:8" s="40" customFormat="1" ht="21.75" thickBot="1" x14ac:dyDescent="0.4">
      <c r="A10" s="414"/>
      <c r="B10" s="403"/>
      <c r="C10" s="404"/>
      <c r="D10" s="404"/>
      <c r="E10" s="404"/>
      <c r="F10" s="404"/>
    </row>
    <row r="11" spans="1:8" s="40" customFormat="1" ht="21.75" thickBot="1" x14ac:dyDescent="0.4">
      <c r="A11" s="405" t="s">
        <v>368</v>
      </c>
      <c r="B11" s="392"/>
      <c r="C11" s="406"/>
      <c r="D11" s="402"/>
      <c r="E11" s="402"/>
      <c r="F11" s="402"/>
      <c r="G11" s="257"/>
      <c r="H11" s="257"/>
    </row>
    <row r="12" spans="1:8" s="40" customFormat="1" ht="18.75" x14ac:dyDescent="0.3">
      <c r="A12" s="403"/>
      <c r="B12" s="403"/>
      <c r="C12" s="404"/>
      <c r="D12" s="404"/>
      <c r="E12" s="404"/>
      <c r="F12" s="404"/>
    </row>
    <row r="13" spans="1:8" ht="37.5" x14ac:dyDescent="0.3">
      <c r="A13" s="403"/>
      <c r="B13" s="404"/>
      <c r="C13" s="404"/>
      <c r="D13" s="415" t="s">
        <v>357</v>
      </c>
      <c r="E13" s="415" t="s">
        <v>358</v>
      </c>
      <c r="F13" s="415" t="s">
        <v>359</v>
      </c>
    </row>
    <row r="14" spans="1:8" ht="18.75" x14ac:dyDescent="0.3">
      <c r="A14" s="416" t="s">
        <v>360</v>
      </c>
      <c r="B14" s="404"/>
      <c r="C14" s="404"/>
      <c r="D14" s="408">
        <v>0</v>
      </c>
      <c r="E14" s="408">
        <v>0</v>
      </c>
      <c r="F14" s="409">
        <f>SUM(D14:E14)</f>
        <v>0</v>
      </c>
    </row>
    <row r="15" spans="1:8" ht="19.5" thickBot="1" x14ac:dyDescent="0.35">
      <c r="A15" s="416"/>
      <c r="B15" s="404"/>
      <c r="C15" s="404"/>
      <c r="D15" s="417"/>
      <c r="E15" s="418"/>
      <c r="F15" s="418"/>
    </row>
    <row r="16" spans="1:8" s="40" customFormat="1" ht="19.5" thickBot="1" x14ac:dyDescent="0.35">
      <c r="A16" s="393" t="s">
        <v>367</v>
      </c>
      <c r="B16" s="394"/>
      <c r="C16" s="395"/>
      <c r="D16" s="396"/>
      <c r="E16" s="397"/>
      <c r="F16" s="398"/>
      <c r="G16" s="8"/>
    </row>
    <row r="17" spans="1:7" s="40" customFormat="1" ht="18.75" x14ac:dyDescent="0.3">
      <c r="A17" s="399"/>
      <c r="B17" s="400" t="s">
        <v>356</v>
      </c>
      <c r="C17" s="399" t="s">
        <v>355</v>
      </c>
      <c r="D17" s="401"/>
      <c r="E17" s="402"/>
      <c r="F17" s="402"/>
      <c r="G17" s="8"/>
    </row>
    <row r="18" spans="1:7" ht="18" customHeight="1" x14ac:dyDescent="0.3">
      <c r="A18" s="402"/>
      <c r="B18" s="407">
        <v>3277</v>
      </c>
      <c r="C18" s="410" t="s">
        <v>293</v>
      </c>
      <c r="D18" s="411">
        <f>(10000+(55*D14))</f>
        <v>10000</v>
      </c>
      <c r="E18" s="411">
        <f>E$15*400</f>
        <v>0</v>
      </c>
      <c r="F18" s="411">
        <f t="shared" ref="F18:F22" si="0">SUM(D18:E18)</f>
        <v>10000</v>
      </c>
    </row>
    <row r="19" spans="1:7" ht="18" customHeight="1" x14ac:dyDescent="0.3">
      <c r="A19" s="233"/>
      <c r="B19" s="407">
        <v>3280</v>
      </c>
      <c r="C19" s="410" t="s">
        <v>294</v>
      </c>
      <c r="D19" s="412">
        <f>IF( D14&lt;600, 143.32*15,143.32*20)</f>
        <v>2149.7999999999997</v>
      </c>
      <c r="E19" s="412"/>
      <c r="F19" s="412">
        <f t="shared" si="0"/>
        <v>2149.7999999999997</v>
      </c>
    </row>
    <row r="20" spans="1:7" ht="18" customHeight="1" x14ac:dyDescent="0.3">
      <c r="A20" s="402"/>
      <c r="B20" s="407">
        <v>3281</v>
      </c>
      <c r="C20" s="410" t="s">
        <v>295</v>
      </c>
      <c r="D20" s="411">
        <f>IF(D14&lt;200,8000,D14*40)</f>
        <v>8000</v>
      </c>
      <c r="E20" s="411">
        <f>E$15*160</f>
        <v>0</v>
      </c>
      <c r="F20" s="411">
        <f t="shared" si="0"/>
        <v>8000</v>
      </c>
    </row>
    <row r="21" spans="1:7" ht="18" customHeight="1" x14ac:dyDescent="0.3">
      <c r="A21" s="402"/>
      <c r="B21" s="407">
        <v>3282</v>
      </c>
      <c r="C21" s="413" t="s">
        <v>296</v>
      </c>
      <c r="D21" s="411">
        <f>IF(D14&lt;200,21000, D14*105)</f>
        <v>21000</v>
      </c>
      <c r="E21" s="411"/>
      <c r="F21" s="411">
        <f t="shared" si="0"/>
        <v>21000</v>
      </c>
    </row>
    <row r="22" spans="1:7" ht="18" customHeight="1" x14ac:dyDescent="0.3">
      <c r="A22" s="402"/>
      <c r="B22" s="407">
        <v>3283</v>
      </c>
      <c r="C22" s="410" t="s">
        <v>297</v>
      </c>
      <c r="D22" s="411">
        <f>IF(D14&lt;200,6600,D14*33)</f>
        <v>6600</v>
      </c>
      <c r="E22" s="411">
        <f>E$15*40</f>
        <v>0</v>
      </c>
      <c r="F22" s="411">
        <f t="shared" si="0"/>
        <v>6600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9"/>
  <sheetViews>
    <sheetView zoomScale="115" zoomScaleNormal="115" workbookViewId="0">
      <selection activeCell="G16" sqref="G16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50" t="s">
        <v>35</v>
      </c>
      <c r="C2" s="451"/>
      <c r="D2" s="451"/>
      <c r="E2" s="451"/>
      <c r="F2" s="451"/>
      <c r="G2" s="452"/>
      <c r="H2" s="153"/>
      <c r="I2" s="39"/>
    </row>
    <row r="3" spans="1:12" ht="25.5" thickBot="1" x14ac:dyDescent="0.55000000000000004">
      <c r="A3" s="153"/>
      <c r="B3" s="447" t="s">
        <v>321</v>
      </c>
      <c r="C3" s="448"/>
      <c r="D3" s="448"/>
      <c r="E3" s="448"/>
      <c r="F3" s="448"/>
      <c r="G3" s="449"/>
      <c r="H3" s="154"/>
      <c r="I3" s="37"/>
      <c r="J3" s="37"/>
    </row>
    <row r="4" spans="1:12" ht="25.5" thickBot="1" x14ac:dyDescent="0.55000000000000004">
      <c r="A4" s="114"/>
      <c r="B4" s="51"/>
      <c r="C4" s="51"/>
      <c r="D4" s="51"/>
      <c r="E4" s="51"/>
      <c r="F4" s="51"/>
      <c r="G4" s="75"/>
      <c r="H4" s="64"/>
      <c r="I4" s="49"/>
      <c r="J4" s="49"/>
    </row>
    <row r="5" spans="1:12" ht="21" customHeight="1" x14ac:dyDescent="0.3">
      <c r="A5" s="114"/>
      <c r="B5" s="130" t="s">
        <v>79</v>
      </c>
      <c r="C5" s="189" t="str">
        <f>'1a. Budget Grant Calculation'!B4</f>
        <v>Community and Comprehensive School</v>
      </c>
      <c r="D5" s="183"/>
      <c r="E5" s="184"/>
      <c r="F5" s="185"/>
      <c r="G5" s="76"/>
      <c r="H5" s="65"/>
    </row>
    <row r="6" spans="1:12" ht="21" customHeight="1" thickBot="1" x14ac:dyDescent="0.35">
      <c r="A6" s="114"/>
      <c r="B6" s="131" t="s">
        <v>80</v>
      </c>
      <c r="C6" s="190" t="str">
        <f>'1a. Budget Grant Calculation'!B5</f>
        <v>654321U</v>
      </c>
      <c r="D6" s="186"/>
      <c r="E6" s="187"/>
      <c r="F6" s="188"/>
      <c r="G6" s="76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1" t="s">
        <v>54</v>
      </c>
      <c r="C8" s="142"/>
      <c r="D8" s="143"/>
      <c r="E8" s="144"/>
      <c r="F8" s="145"/>
      <c r="G8" s="146"/>
      <c r="H8" s="139"/>
      <c r="I8" s="63"/>
      <c r="J8" s="63"/>
      <c r="K8" s="63"/>
      <c r="L8" s="59"/>
    </row>
    <row r="9" spans="1:12" ht="18" customHeight="1" x14ac:dyDescent="0.25">
      <c r="B9" s="147" t="s">
        <v>55</v>
      </c>
      <c r="C9" s="148"/>
      <c r="D9" s="149"/>
      <c r="E9" s="150"/>
      <c r="F9" s="151"/>
      <c r="G9" s="152"/>
      <c r="H9" s="140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21"/>
      <c r="C11" s="125" t="s">
        <v>0</v>
      </c>
      <c r="D11" s="53"/>
      <c r="E11" s="53"/>
      <c r="F11" s="53"/>
      <c r="G11" s="122"/>
    </row>
    <row r="12" spans="1:12" ht="15.75" thickBot="1" x14ac:dyDescent="0.3">
      <c r="B12" s="123"/>
      <c r="C12" s="47"/>
      <c r="D12" s="47"/>
      <c r="E12" s="47"/>
      <c r="F12" s="47"/>
      <c r="G12" s="124"/>
    </row>
    <row r="13" spans="1:12" ht="15.75" thickBot="1" x14ac:dyDescent="0.3">
      <c r="B13" s="97" t="s">
        <v>1</v>
      </c>
      <c r="C13" s="96"/>
      <c r="D13" s="93"/>
      <c r="E13" s="93"/>
      <c r="F13" s="94"/>
      <c r="G13" s="95"/>
    </row>
    <row r="14" spans="1:12" x14ac:dyDescent="0.25">
      <c r="B14" s="421">
        <v>3010</v>
      </c>
      <c r="C14" s="78" t="s">
        <v>193</v>
      </c>
      <c r="D14" s="68"/>
      <c r="E14" s="68"/>
      <c r="F14" s="98"/>
      <c r="G14" s="132">
        <f>'1a. Budget Grant Calculation'!F46</f>
        <v>41930</v>
      </c>
    </row>
    <row r="15" spans="1:12" x14ac:dyDescent="0.25">
      <c r="B15" s="92">
        <v>3020</v>
      </c>
      <c r="C15" s="78" t="s">
        <v>127</v>
      </c>
      <c r="D15" s="331" t="s">
        <v>213</v>
      </c>
      <c r="E15" s="68"/>
      <c r="F15" s="98"/>
      <c r="G15" s="213"/>
    </row>
    <row r="16" spans="1:12" x14ac:dyDescent="0.25">
      <c r="B16" s="92">
        <v>3030</v>
      </c>
      <c r="C16" s="78" t="s">
        <v>194</v>
      </c>
      <c r="D16" s="430"/>
      <c r="E16" s="68"/>
      <c r="F16" s="98"/>
      <c r="G16" s="444">
        <f>'1a. Budget Grant Calculation'!D22</f>
        <v>0</v>
      </c>
    </row>
    <row r="17" spans="2:10" x14ac:dyDescent="0.25">
      <c r="B17" s="85">
        <v>3050</v>
      </c>
      <c r="C17" s="79" t="s">
        <v>89</v>
      </c>
      <c r="D17" s="69"/>
      <c r="E17" s="69"/>
      <c r="F17" s="99"/>
      <c r="G17" s="133">
        <f>'1a. Budget Grant Calculation'!F49</f>
        <v>24500</v>
      </c>
    </row>
    <row r="18" spans="2:10" x14ac:dyDescent="0.25">
      <c r="B18" s="86">
        <v>3150</v>
      </c>
      <c r="C18" s="80" t="s">
        <v>214</v>
      </c>
      <c r="D18" s="69"/>
      <c r="E18" s="69"/>
      <c r="F18" s="99"/>
      <c r="G18" s="133">
        <f>'1a. Budget Grant Calculation'!F51</f>
        <v>3900</v>
      </c>
    </row>
    <row r="19" spans="2:10" x14ac:dyDescent="0.25">
      <c r="B19" s="86">
        <v>3170</v>
      </c>
      <c r="C19" s="80" t="s">
        <v>42</v>
      </c>
      <c r="D19" s="69"/>
      <c r="E19" s="69"/>
      <c r="F19" s="99"/>
      <c r="G19" s="332"/>
    </row>
    <row r="20" spans="2:10" x14ac:dyDescent="0.25">
      <c r="B20" s="86">
        <v>3190</v>
      </c>
      <c r="C20" s="80" t="s">
        <v>90</v>
      </c>
      <c r="D20" s="69"/>
      <c r="E20" s="69"/>
      <c r="F20" s="99"/>
      <c r="G20" s="134">
        <f>'1a. Budget Grant Calculation'!F58</f>
        <v>600</v>
      </c>
    </row>
    <row r="21" spans="2:10" x14ac:dyDescent="0.25">
      <c r="B21" s="86">
        <v>3200</v>
      </c>
      <c r="C21" s="80" t="s">
        <v>215</v>
      </c>
      <c r="D21" s="69"/>
      <c r="E21" s="69"/>
      <c r="F21" s="99"/>
      <c r="G21" s="134">
        <f>'1a. Budget Grant Calculation'!F59</f>
        <v>950</v>
      </c>
    </row>
    <row r="22" spans="2:10" x14ac:dyDescent="0.25">
      <c r="B22" s="86">
        <v>3210</v>
      </c>
      <c r="C22" s="80" t="s">
        <v>216</v>
      </c>
      <c r="D22" s="69"/>
      <c r="E22" s="69"/>
      <c r="F22" s="99"/>
      <c r="G22" s="134">
        <f>'1a. Budget Grant Calculation'!F57</f>
        <v>1510</v>
      </c>
      <c r="J22" s="36"/>
    </row>
    <row r="23" spans="2:10" x14ac:dyDescent="0.25">
      <c r="B23" s="86">
        <v>3220</v>
      </c>
      <c r="C23" s="80" t="s">
        <v>2</v>
      </c>
      <c r="D23" s="69"/>
      <c r="E23" s="69"/>
      <c r="F23" s="99"/>
      <c r="G23" s="133">
        <f>'1a. Budget Grant Calculation'!F63</f>
        <v>0</v>
      </c>
    </row>
    <row r="24" spans="2:10" x14ac:dyDescent="0.25">
      <c r="B24" s="86">
        <v>3230</v>
      </c>
      <c r="C24" s="80" t="s">
        <v>203</v>
      </c>
      <c r="D24" s="69"/>
      <c r="E24" s="69"/>
      <c r="F24" s="99"/>
      <c r="G24" s="180"/>
    </row>
    <row r="25" spans="2:10" x14ac:dyDescent="0.25">
      <c r="B25" s="86">
        <v>3240</v>
      </c>
      <c r="C25" s="80" t="s">
        <v>217</v>
      </c>
      <c r="D25" s="69"/>
      <c r="E25" s="69"/>
      <c r="F25" s="99"/>
      <c r="G25" s="133">
        <f>'1a. Budget Grant Calculation'!F54</f>
        <v>5130</v>
      </c>
    </row>
    <row r="26" spans="2:10" s="40" customFormat="1" x14ac:dyDescent="0.25">
      <c r="B26" s="86">
        <v>3245</v>
      </c>
      <c r="C26" s="80" t="s">
        <v>174</v>
      </c>
      <c r="D26" s="69"/>
      <c r="E26" s="69"/>
      <c r="F26" s="99"/>
      <c r="G26" s="134">
        <f>'1a. Budget Grant Calculation'!F61</f>
        <v>130</v>
      </c>
    </row>
    <row r="27" spans="2:10" x14ac:dyDescent="0.25">
      <c r="B27" s="87">
        <v>3255</v>
      </c>
      <c r="C27" s="81" t="s">
        <v>104</v>
      </c>
      <c r="D27" s="69"/>
      <c r="E27" s="69"/>
      <c r="F27" s="99"/>
      <c r="G27" s="180"/>
    </row>
    <row r="28" spans="2:10" x14ac:dyDescent="0.25">
      <c r="B28" s="304">
        <v>3270</v>
      </c>
      <c r="C28" s="305" t="s">
        <v>91</v>
      </c>
      <c r="D28" s="306"/>
      <c r="E28" s="306"/>
      <c r="F28" s="307"/>
      <c r="G28" s="308">
        <f>'1a. Budget Grant Calculation'!F69</f>
        <v>0</v>
      </c>
    </row>
    <row r="29" spans="2:10" s="40" customFormat="1" x14ac:dyDescent="0.25">
      <c r="B29" s="422">
        <v>3275</v>
      </c>
      <c r="C29" s="419" t="s">
        <v>195</v>
      </c>
      <c r="D29" s="384"/>
      <c r="E29" s="384"/>
      <c r="F29" s="424"/>
      <c r="G29" s="431"/>
    </row>
    <row r="30" spans="2:10" s="40" customFormat="1" x14ac:dyDescent="0.25">
      <c r="B30" s="178">
        <v>3276</v>
      </c>
      <c r="C30" s="179" t="s">
        <v>332</v>
      </c>
      <c r="D30" s="174"/>
      <c r="E30" s="174"/>
      <c r="F30" s="175"/>
      <c r="G30" s="432"/>
    </row>
    <row r="31" spans="2:10" x14ac:dyDescent="0.25">
      <c r="B31" s="423">
        <v>3277</v>
      </c>
      <c r="C31" s="420" t="s">
        <v>293</v>
      </c>
      <c r="D31" s="385"/>
      <c r="E31" s="386"/>
      <c r="F31" s="425"/>
      <c r="G31" s="426">
        <f>'1b.Covid 19 grants'!F18</f>
        <v>10000</v>
      </c>
    </row>
    <row r="32" spans="2:10" x14ac:dyDescent="0.25">
      <c r="B32" s="90">
        <v>3280</v>
      </c>
      <c r="C32" s="84" t="s">
        <v>294</v>
      </c>
      <c r="D32" s="74"/>
      <c r="E32" s="68"/>
      <c r="F32" s="98"/>
      <c r="G32" s="361">
        <f>'1b.Covid 19 grants'!F19</f>
        <v>2149.7999999999997</v>
      </c>
    </row>
    <row r="33" spans="2:7" s="40" customFormat="1" x14ac:dyDescent="0.25">
      <c r="B33" s="86">
        <v>3281</v>
      </c>
      <c r="C33" s="80" t="s">
        <v>295</v>
      </c>
      <c r="D33" s="71"/>
      <c r="E33" s="69"/>
      <c r="F33" s="99"/>
      <c r="G33" s="362">
        <f>'1b.Covid 19 grants'!F20</f>
        <v>8000</v>
      </c>
    </row>
    <row r="34" spans="2:7" s="40" customFormat="1" x14ac:dyDescent="0.25">
      <c r="B34" s="86">
        <v>3282</v>
      </c>
      <c r="C34" s="80" t="s">
        <v>361</v>
      </c>
      <c r="D34" s="71"/>
      <c r="E34" s="69"/>
      <c r="F34" s="99"/>
      <c r="G34" s="362">
        <f>'1b.Covid 19 grants'!F21</f>
        <v>21000</v>
      </c>
    </row>
    <row r="35" spans="2:7" x14ac:dyDescent="0.25">
      <c r="B35" s="86">
        <v>3283</v>
      </c>
      <c r="C35" s="80" t="s">
        <v>297</v>
      </c>
      <c r="D35" s="71"/>
      <c r="E35" s="69"/>
      <c r="F35" s="99"/>
      <c r="G35" s="362">
        <f>'1b.Covid 19 grants'!F22</f>
        <v>6600</v>
      </c>
    </row>
    <row r="36" spans="2:7" x14ac:dyDescent="0.25">
      <c r="B36" s="86">
        <v>3284</v>
      </c>
      <c r="C36" s="80" t="s">
        <v>299</v>
      </c>
      <c r="D36" s="71"/>
      <c r="E36" s="69"/>
      <c r="F36" s="99"/>
      <c r="G36" s="427"/>
    </row>
    <row r="37" spans="2:7" x14ac:dyDescent="0.25">
      <c r="B37" s="86">
        <v>3285</v>
      </c>
      <c r="C37" s="80" t="s">
        <v>300</v>
      </c>
      <c r="D37" s="71"/>
      <c r="E37" s="69"/>
      <c r="F37" s="99"/>
      <c r="G37" s="427"/>
    </row>
    <row r="38" spans="2:7" x14ac:dyDescent="0.25">
      <c r="B38" s="86">
        <v>3286</v>
      </c>
      <c r="C38" s="80" t="s">
        <v>301</v>
      </c>
      <c r="D38" s="71"/>
      <c r="E38" s="69"/>
      <c r="F38" s="99"/>
      <c r="G38" s="427"/>
    </row>
    <row r="39" spans="2:7" x14ac:dyDescent="0.25">
      <c r="B39" s="88">
        <v>3287</v>
      </c>
      <c r="C39" s="83" t="s">
        <v>302</v>
      </c>
      <c r="D39" s="72"/>
      <c r="E39" s="73"/>
      <c r="F39" s="100"/>
      <c r="G39" s="428"/>
    </row>
    <row r="40" spans="2:7" ht="15.75" thickBot="1" x14ac:dyDescent="0.3">
      <c r="B40" s="365">
        <v>3290</v>
      </c>
      <c r="C40" s="80" t="s">
        <v>3</v>
      </c>
      <c r="D40" s="71"/>
      <c r="E40" s="69"/>
      <c r="F40" s="99"/>
      <c r="G40" s="362">
        <f>'1a. Budget Grant Calculation'!F67</f>
        <v>0</v>
      </c>
    </row>
    <row r="41" spans="2:7" ht="15.75" thickBot="1" x14ac:dyDescent="0.3">
      <c r="B41" s="90">
        <v>3294</v>
      </c>
      <c r="C41" s="364" t="s">
        <v>106</v>
      </c>
      <c r="D41" s="74"/>
      <c r="E41" s="68"/>
      <c r="F41" s="98"/>
      <c r="G41" s="429"/>
    </row>
    <row r="42" spans="2:7" ht="15.75" thickBot="1" x14ac:dyDescent="0.3">
      <c r="B42" s="97" t="s">
        <v>53</v>
      </c>
      <c r="C42" s="96"/>
      <c r="D42" s="93"/>
      <c r="E42" s="93"/>
      <c r="F42" s="94"/>
      <c r="G42" s="113">
        <f>SUM(G14:G41)</f>
        <v>126399.8</v>
      </c>
    </row>
    <row r="43" spans="2:7" ht="15.75" thickBot="1" x14ac:dyDescent="0.3">
      <c r="B43" s="309"/>
      <c r="C43" s="309"/>
      <c r="D43" s="309"/>
      <c r="E43" s="309"/>
      <c r="F43" s="310"/>
      <c r="G43" s="311"/>
    </row>
    <row r="44" spans="2:7" ht="15.75" thickBot="1" x14ac:dyDescent="0.3">
      <c r="B44" s="97" t="s">
        <v>218</v>
      </c>
      <c r="C44" s="96"/>
      <c r="D44" s="93"/>
      <c r="E44" s="93"/>
      <c r="F44" s="94"/>
      <c r="G44" s="341"/>
    </row>
    <row r="45" spans="2:7" x14ac:dyDescent="0.25">
      <c r="B45" s="345">
        <v>3295</v>
      </c>
      <c r="C45" s="342" t="s">
        <v>175</v>
      </c>
      <c r="D45" s="312"/>
      <c r="E45" s="312"/>
      <c r="F45" s="340"/>
      <c r="G45" s="433">
        <v>0</v>
      </c>
    </row>
    <row r="46" spans="2:7" x14ac:dyDescent="0.25">
      <c r="B46" s="346">
        <v>3296</v>
      </c>
      <c r="C46" s="343" t="s">
        <v>176</v>
      </c>
      <c r="D46" s="294"/>
      <c r="E46" s="294"/>
      <c r="F46" s="338"/>
      <c r="G46" s="434">
        <v>0</v>
      </c>
    </row>
    <row r="47" spans="2:7" x14ac:dyDescent="0.25">
      <c r="B47" s="346">
        <v>3297</v>
      </c>
      <c r="C47" s="343" t="s">
        <v>177</v>
      </c>
      <c r="D47" s="294"/>
      <c r="E47" s="294"/>
      <c r="F47" s="338"/>
      <c r="G47" s="434">
        <v>0</v>
      </c>
    </row>
    <row r="48" spans="2:7" x14ac:dyDescent="0.25">
      <c r="B48" s="346">
        <v>3298</v>
      </c>
      <c r="C48" s="343" t="s">
        <v>178</v>
      </c>
      <c r="D48" s="294"/>
      <c r="E48" s="294"/>
      <c r="F48" s="338"/>
      <c r="G48" s="434">
        <v>0</v>
      </c>
    </row>
    <row r="49" spans="2:8" ht="15.75" thickBot="1" x14ac:dyDescent="0.3">
      <c r="B49" s="347">
        <v>3299</v>
      </c>
      <c r="C49" s="343" t="s">
        <v>179</v>
      </c>
      <c r="D49" s="294"/>
      <c r="E49" s="294"/>
      <c r="F49" s="338"/>
      <c r="G49" s="435">
        <v>0</v>
      </c>
    </row>
    <row r="50" spans="2:8" ht="15.75" thickBot="1" x14ac:dyDescent="0.3">
      <c r="B50" s="344" t="s">
        <v>180</v>
      </c>
      <c r="C50" s="313"/>
      <c r="D50" s="313"/>
      <c r="E50" s="313"/>
      <c r="F50" s="314"/>
      <c r="G50" s="339">
        <f>SUM(G45:G49)</f>
        <v>0</v>
      </c>
    </row>
    <row r="51" spans="2:8" ht="15.75" thickBot="1" x14ac:dyDescent="0.3">
      <c r="B51" s="89"/>
      <c r="C51" s="60" t="s">
        <v>43</v>
      </c>
      <c r="E51" s="10"/>
      <c r="F51" s="10"/>
      <c r="G51" s="105"/>
    </row>
    <row r="52" spans="2:8" ht="15.75" thickBot="1" x14ac:dyDescent="0.3">
      <c r="B52" s="97" t="s">
        <v>59</v>
      </c>
      <c r="C52" s="96"/>
      <c r="D52" s="93"/>
      <c r="E52" s="93"/>
      <c r="F52" s="94"/>
      <c r="G52" s="113"/>
      <c r="H52" s="1"/>
    </row>
    <row r="53" spans="2:8" x14ac:dyDescent="0.25">
      <c r="B53" s="90">
        <v>3310</v>
      </c>
      <c r="C53" s="84" t="s">
        <v>83</v>
      </c>
      <c r="D53" s="74"/>
      <c r="E53" s="68"/>
      <c r="F53" s="98"/>
      <c r="G53" s="106">
        <v>0</v>
      </c>
    </row>
    <row r="54" spans="2:8" x14ac:dyDescent="0.25">
      <c r="B54" s="86">
        <v>3330</v>
      </c>
      <c r="C54" s="80" t="s">
        <v>105</v>
      </c>
      <c r="D54" s="71"/>
      <c r="E54" s="69"/>
      <c r="F54" s="99"/>
      <c r="G54" s="106">
        <v>0</v>
      </c>
    </row>
    <row r="55" spans="2:8" x14ac:dyDescent="0.25">
      <c r="B55" s="87">
        <v>3335</v>
      </c>
      <c r="C55" s="81" t="s">
        <v>219</v>
      </c>
      <c r="D55" s="71"/>
      <c r="E55" s="69"/>
      <c r="F55" s="99"/>
      <c r="G55" s="106">
        <v>0</v>
      </c>
    </row>
    <row r="56" spans="2:8" x14ac:dyDescent="0.25">
      <c r="B56" s="87">
        <v>3350</v>
      </c>
      <c r="C56" s="82" t="s">
        <v>92</v>
      </c>
      <c r="D56" s="71"/>
      <c r="E56" s="69"/>
      <c r="F56" s="99"/>
      <c r="G56" s="106">
        <v>0</v>
      </c>
    </row>
    <row r="57" spans="2:8" x14ac:dyDescent="0.25">
      <c r="B57" s="87">
        <v>3360</v>
      </c>
      <c r="C57" s="82" t="s">
        <v>93</v>
      </c>
      <c r="D57" s="71"/>
      <c r="E57" s="69"/>
      <c r="F57" s="99"/>
      <c r="G57" s="106">
        <v>0</v>
      </c>
    </row>
    <row r="58" spans="2:8" x14ac:dyDescent="0.25">
      <c r="B58" s="87">
        <v>3370</v>
      </c>
      <c r="C58" s="82" t="s">
        <v>204</v>
      </c>
      <c r="D58" s="71"/>
      <c r="E58" s="69"/>
      <c r="F58" s="99"/>
      <c r="G58" s="106">
        <v>0</v>
      </c>
    </row>
    <row r="59" spans="2:8" x14ac:dyDescent="0.25">
      <c r="B59" s="87">
        <v>3375</v>
      </c>
      <c r="C59" s="81" t="s">
        <v>44</v>
      </c>
      <c r="D59" s="71"/>
      <c r="E59" s="69"/>
      <c r="F59" s="99"/>
      <c r="G59" s="106">
        <v>0</v>
      </c>
    </row>
    <row r="60" spans="2:8" x14ac:dyDescent="0.25">
      <c r="B60" s="87">
        <v>3390</v>
      </c>
      <c r="C60" s="82" t="s">
        <v>45</v>
      </c>
      <c r="D60" s="71"/>
      <c r="E60" s="69"/>
      <c r="F60" s="99"/>
      <c r="G60" s="106">
        <v>0</v>
      </c>
    </row>
    <row r="61" spans="2:8" x14ac:dyDescent="0.25">
      <c r="B61" s="86">
        <v>3410</v>
      </c>
      <c r="C61" s="80" t="s">
        <v>74</v>
      </c>
      <c r="D61" s="71"/>
      <c r="E61" s="69"/>
      <c r="F61" s="99"/>
      <c r="G61" s="106">
        <v>0</v>
      </c>
    </row>
    <row r="62" spans="2:8" x14ac:dyDescent="0.25">
      <c r="B62" s="86">
        <v>3420</v>
      </c>
      <c r="C62" s="80" t="s">
        <v>4</v>
      </c>
      <c r="D62" s="71"/>
      <c r="E62" s="69"/>
      <c r="F62" s="99"/>
      <c r="G62" s="106">
        <v>0</v>
      </c>
    </row>
    <row r="63" spans="2:8" x14ac:dyDescent="0.25">
      <c r="B63" s="86">
        <v>3430</v>
      </c>
      <c r="C63" s="80" t="s">
        <v>5</v>
      </c>
      <c r="D63" s="71"/>
      <c r="E63" s="69"/>
      <c r="F63" s="99"/>
      <c r="G63" s="106">
        <v>0</v>
      </c>
    </row>
    <row r="64" spans="2:8" x14ac:dyDescent="0.25">
      <c r="B64" s="86">
        <v>3440</v>
      </c>
      <c r="C64" s="80" t="s">
        <v>220</v>
      </c>
      <c r="D64" s="71"/>
      <c r="E64" s="69"/>
      <c r="F64" s="99"/>
      <c r="G64" s="106">
        <v>0</v>
      </c>
    </row>
    <row r="65" spans="2:7" x14ac:dyDescent="0.25">
      <c r="B65" s="86">
        <v>3450</v>
      </c>
      <c r="C65" s="80" t="s">
        <v>205</v>
      </c>
      <c r="D65" s="71"/>
      <c r="E65" s="69"/>
      <c r="F65" s="99"/>
      <c r="G65" s="106">
        <v>0</v>
      </c>
    </row>
    <row r="66" spans="2:7" x14ac:dyDescent="0.25">
      <c r="B66" s="86">
        <v>3490</v>
      </c>
      <c r="C66" s="80" t="s">
        <v>206</v>
      </c>
      <c r="D66" s="71"/>
      <c r="E66" s="69"/>
      <c r="F66" s="99"/>
      <c r="G66" s="106">
        <v>0</v>
      </c>
    </row>
    <row r="67" spans="2:7" x14ac:dyDescent="0.25">
      <c r="B67" s="87">
        <v>3495</v>
      </c>
      <c r="C67" s="81" t="s">
        <v>46</v>
      </c>
      <c r="D67" s="71"/>
      <c r="E67" s="71"/>
      <c r="F67" s="101"/>
      <c r="G67" s="106">
        <v>0</v>
      </c>
    </row>
    <row r="68" spans="2:7" x14ac:dyDescent="0.25">
      <c r="B68" s="87">
        <v>3500</v>
      </c>
      <c r="C68" s="82" t="s">
        <v>221</v>
      </c>
      <c r="D68" s="71"/>
      <c r="E68" s="71"/>
      <c r="F68" s="101"/>
      <c r="G68" s="106">
        <v>0</v>
      </c>
    </row>
    <row r="69" spans="2:7" x14ac:dyDescent="0.25">
      <c r="B69" s="87">
        <v>3510</v>
      </c>
      <c r="C69" s="82" t="s">
        <v>6</v>
      </c>
      <c r="D69" s="71"/>
      <c r="E69" s="69"/>
      <c r="F69" s="99"/>
      <c r="G69" s="106">
        <v>0</v>
      </c>
    </row>
    <row r="70" spans="2:7" x14ac:dyDescent="0.25">
      <c r="B70" s="87">
        <v>3520</v>
      </c>
      <c r="C70" s="82" t="s">
        <v>222</v>
      </c>
      <c r="D70" s="71"/>
      <c r="E70" s="69"/>
      <c r="F70" s="99"/>
      <c r="G70" s="106">
        <v>0</v>
      </c>
    </row>
    <row r="71" spans="2:7" x14ac:dyDescent="0.25">
      <c r="B71" s="87">
        <v>3530</v>
      </c>
      <c r="C71" s="82" t="s">
        <v>223</v>
      </c>
      <c r="D71" s="71"/>
      <c r="E71" s="69"/>
      <c r="F71" s="99"/>
      <c r="G71" s="106">
        <v>0</v>
      </c>
    </row>
    <row r="72" spans="2:7" x14ac:dyDescent="0.25">
      <c r="B72" s="87">
        <v>3535</v>
      </c>
      <c r="C72" s="81" t="s">
        <v>224</v>
      </c>
      <c r="D72" s="71"/>
      <c r="E72" s="69"/>
      <c r="F72" s="99"/>
      <c r="G72" s="106">
        <v>0</v>
      </c>
    </row>
    <row r="73" spans="2:7" x14ac:dyDescent="0.25">
      <c r="B73" s="86">
        <v>3550</v>
      </c>
      <c r="C73" s="80" t="s">
        <v>47</v>
      </c>
      <c r="D73" s="71"/>
      <c r="E73" s="69"/>
      <c r="F73" s="99"/>
      <c r="G73" s="106">
        <v>0</v>
      </c>
    </row>
    <row r="74" spans="2:7" x14ac:dyDescent="0.25">
      <c r="B74" s="88">
        <v>3570</v>
      </c>
      <c r="C74" s="83" t="s">
        <v>94</v>
      </c>
      <c r="D74" s="72"/>
      <c r="E74" s="73"/>
      <c r="F74" s="100"/>
      <c r="G74" s="106">
        <v>0</v>
      </c>
    </row>
    <row r="75" spans="2:7" x14ac:dyDescent="0.25">
      <c r="B75" s="290">
        <v>3574</v>
      </c>
      <c r="C75" s="291" t="s">
        <v>181</v>
      </c>
      <c r="D75" s="292"/>
      <c r="E75" s="293"/>
      <c r="F75" s="293"/>
      <c r="G75" s="106">
        <v>0</v>
      </c>
    </row>
    <row r="76" spans="2:7" ht="15.75" thickBot="1" x14ac:dyDescent="0.3">
      <c r="B76" s="290">
        <v>3575</v>
      </c>
      <c r="C76" s="291" t="s">
        <v>182</v>
      </c>
      <c r="D76" s="292"/>
      <c r="E76" s="293"/>
      <c r="F76" s="293"/>
      <c r="G76" s="106">
        <v>0</v>
      </c>
    </row>
    <row r="77" spans="2:7" ht="15.75" thickBot="1" x14ac:dyDescent="0.3">
      <c r="B77" s="97" t="s">
        <v>60</v>
      </c>
      <c r="C77" s="96"/>
      <c r="D77" s="93"/>
      <c r="E77" s="93"/>
      <c r="F77" s="94"/>
      <c r="G77" s="113">
        <f>SUM(G53:G76)</f>
        <v>0</v>
      </c>
    </row>
    <row r="78" spans="2:7" ht="15.75" thickBot="1" x14ac:dyDescent="0.3">
      <c r="B78" s="89"/>
      <c r="C78" s="60" t="s">
        <v>43</v>
      </c>
      <c r="E78" s="10"/>
      <c r="F78" s="10"/>
      <c r="G78" s="107"/>
    </row>
    <row r="79" spans="2:7" ht="15.75" thickBot="1" x14ac:dyDescent="0.3">
      <c r="B79" s="97" t="s">
        <v>7</v>
      </c>
      <c r="C79" s="96"/>
      <c r="D79" s="93"/>
      <c r="E79" s="93"/>
      <c r="F79" s="94"/>
      <c r="G79" s="113"/>
    </row>
    <row r="80" spans="2:7" x14ac:dyDescent="0.25">
      <c r="B80" s="86">
        <v>3650</v>
      </c>
      <c r="C80" s="80" t="s">
        <v>8</v>
      </c>
      <c r="D80" s="71"/>
      <c r="E80" s="69"/>
      <c r="F80" s="99"/>
      <c r="G80" s="108">
        <v>0</v>
      </c>
    </row>
    <row r="81" spans="1:7" x14ac:dyDescent="0.25">
      <c r="B81" s="86">
        <v>3700</v>
      </c>
      <c r="C81" s="80" t="s">
        <v>207</v>
      </c>
      <c r="D81" s="71"/>
      <c r="E81" s="69"/>
      <c r="F81" s="99"/>
      <c r="G81" s="109">
        <v>0</v>
      </c>
    </row>
    <row r="82" spans="1:7" x14ac:dyDescent="0.25">
      <c r="B82" s="86">
        <v>3770</v>
      </c>
      <c r="C82" s="80" t="s">
        <v>225</v>
      </c>
      <c r="D82" s="71"/>
      <c r="E82" s="69"/>
      <c r="F82" s="99"/>
      <c r="G82" s="213">
        <v>0</v>
      </c>
    </row>
    <row r="83" spans="1:7" x14ac:dyDescent="0.25">
      <c r="A83" s="118"/>
      <c r="B83" s="86">
        <v>3800</v>
      </c>
      <c r="C83" s="80" t="s">
        <v>9</v>
      </c>
      <c r="D83" s="71"/>
      <c r="E83" s="69"/>
      <c r="F83" s="99"/>
      <c r="G83" s="180">
        <v>0</v>
      </c>
    </row>
    <row r="84" spans="1:7" x14ac:dyDescent="0.25">
      <c r="B84" s="88">
        <v>3850</v>
      </c>
      <c r="C84" s="83" t="s">
        <v>7</v>
      </c>
      <c r="D84" s="72"/>
      <c r="E84" s="73"/>
      <c r="F84" s="100"/>
      <c r="G84" s="213">
        <v>0</v>
      </c>
    </row>
    <row r="85" spans="1:7" x14ac:dyDescent="0.25">
      <c r="B85" s="86">
        <v>3851</v>
      </c>
      <c r="C85" s="80" t="s">
        <v>183</v>
      </c>
      <c r="D85" s="71"/>
      <c r="E85" s="69"/>
      <c r="F85" s="99"/>
      <c r="G85" s="180">
        <v>0</v>
      </c>
    </row>
    <row r="86" spans="1:7" x14ac:dyDescent="0.25">
      <c r="B86" s="88">
        <v>3852</v>
      </c>
      <c r="C86" s="83" t="s">
        <v>184</v>
      </c>
      <c r="D86" s="72"/>
      <c r="E86" s="73"/>
      <c r="F86" s="100"/>
      <c r="G86" s="213">
        <v>0</v>
      </c>
    </row>
    <row r="87" spans="1:7" ht="15.75" thickBot="1" x14ac:dyDescent="0.3">
      <c r="B87" s="86">
        <v>3853</v>
      </c>
      <c r="C87" s="80" t="s">
        <v>185</v>
      </c>
      <c r="D87" s="71"/>
      <c r="E87" s="69"/>
      <c r="F87" s="99"/>
      <c r="G87" s="180">
        <v>0</v>
      </c>
    </row>
    <row r="88" spans="1:7" ht="15.75" thickBot="1" x14ac:dyDescent="0.3">
      <c r="B88" s="97" t="s">
        <v>61</v>
      </c>
      <c r="C88" s="96"/>
      <c r="D88" s="93"/>
      <c r="E88" s="93"/>
      <c r="F88" s="94"/>
      <c r="G88" s="113">
        <f>SUM(G80:G87)</f>
        <v>0</v>
      </c>
    </row>
    <row r="89" spans="1:7" s="40" customFormat="1" ht="15.75" thickBot="1" x14ac:dyDescent="0.3">
      <c r="B89" s="89"/>
      <c r="C89" s="60" t="s">
        <v>43</v>
      </c>
      <c r="D89"/>
      <c r="E89" s="10"/>
      <c r="F89" s="10"/>
      <c r="G89" s="105"/>
    </row>
    <row r="90" spans="1:7" ht="15.75" thickBot="1" x14ac:dyDescent="0.3">
      <c r="B90" s="97"/>
      <c r="C90" s="96" t="s">
        <v>10</v>
      </c>
      <c r="D90" s="93"/>
      <c r="E90" s="93"/>
      <c r="F90" s="94"/>
      <c r="G90" s="113">
        <f>G88+G77+G42+G50</f>
        <v>126399.8</v>
      </c>
    </row>
    <row r="91" spans="1:7" ht="15.75" thickBot="1" x14ac:dyDescent="0.3">
      <c r="B91" s="325"/>
      <c r="C91" s="326"/>
      <c r="D91" s="326"/>
      <c r="E91" s="326"/>
      <c r="F91" s="327"/>
      <c r="G91" s="328"/>
    </row>
    <row r="92" spans="1:7" ht="18.75" x14ac:dyDescent="0.3">
      <c r="B92" s="319"/>
      <c r="C92" s="320" t="s">
        <v>11</v>
      </c>
      <c r="D92" s="73"/>
      <c r="E92" s="100"/>
      <c r="F92" s="100"/>
      <c r="G92" s="321"/>
    </row>
    <row r="93" spans="1:7" x14ac:dyDescent="0.25">
      <c r="B93" s="322"/>
      <c r="C93" s="292"/>
      <c r="D93" s="293"/>
      <c r="E93" s="293"/>
      <c r="F93" s="293"/>
      <c r="G93" s="323"/>
    </row>
    <row r="94" spans="1:7" x14ac:dyDescent="0.25">
      <c r="B94" s="336" t="s">
        <v>62</v>
      </c>
      <c r="C94" s="299"/>
      <c r="D94" s="299"/>
      <c r="E94" s="299"/>
      <c r="F94" s="299"/>
      <c r="G94" s="334"/>
    </row>
    <row r="95" spans="1:7" x14ac:dyDescent="0.25">
      <c r="B95" s="86">
        <v>4110</v>
      </c>
      <c r="C95" s="80" t="s">
        <v>226</v>
      </c>
      <c r="D95" s="71"/>
      <c r="E95" s="69"/>
      <c r="F95" s="99"/>
      <c r="G95" s="180">
        <v>0</v>
      </c>
    </row>
    <row r="96" spans="1:7" x14ac:dyDescent="0.25">
      <c r="B96" s="88">
        <v>4111</v>
      </c>
      <c r="C96" s="83" t="s">
        <v>227</v>
      </c>
      <c r="D96" s="72"/>
      <c r="E96" s="73"/>
      <c r="F96" s="100"/>
      <c r="G96" s="213">
        <v>0</v>
      </c>
    </row>
    <row r="97" spans="2:7" s="40" customFormat="1" x14ac:dyDescent="0.25">
      <c r="B97" s="86">
        <v>4112</v>
      </c>
      <c r="C97" s="80" t="s">
        <v>333</v>
      </c>
      <c r="D97" s="71"/>
      <c r="E97" s="69"/>
      <c r="F97" s="99"/>
      <c r="G97" s="180"/>
    </row>
    <row r="98" spans="2:7" x14ac:dyDescent="0.25">
      <c r="B98" s="86">
        <v>4150</v>
      </c>
      <c r="C98" s="80" t="s">
        <v>228</v>
      </c>
      <c r="D98" s="71"/>
      <c r="E98" s="69"/>
      <c r="F98" s="99"/>
      <c r="G98" s="103">
        <f>G25</f>
        <v>5130</v>
      </c>
    </row>
    <row r="99" spans="2:7" x14ac:dyDescent="0.25">
      <c r="B99" s="88">
        <v>4155</v>
      </c>
      <c r="C99" s="83" t="s">
        <v>75</v>
      </c>
      <c r="D99" s="72"/>
      <c r="E99" s="73"/>
      <c r="F99" s="100"/>
      <c r="G99" s="213">
        <v>0</v>
      </c>
    </row>
    <row r="100" spans="2:7" x14ac:dyDescent="0.25">
      <c r="B100" s="86">
        <v>4170</v>
      </c>
      <c r="C100" s="80" t="s">
        <v>95</v>
      </c>
      <c r="D100" s="71"/>
      <c r="E100" s="69"/>
      <c r="F100" s="99"/>
      <c r="G100" s="180">
        <v>0</v>
      </c>
    </row>
    <row r="101" spans="2:7" s="40" customFormat="1" x14ac:dyDescent="0.25">
      <c r="B101" s="86">
        <v>4180</v>
      </c>
      <c r="C101" s="80" t="s">
        <v>334</v>
      </c>
      <c r="D101" s="71"/>
      <c r="E101" s="69"/>
      <c r="F101" s="99"/>
      <c r="G101" s="180"/>
    </row>
    <row r="102" spans="2:7" x14ac:dyDescent="0.25">
      <c r="B102" s="88">
        <v>4190</v>
      </c>
      <c r="C102" s="83" t="s">
        <v>196</v>
      </c>
      <c r="D102" s="72"/>
      <c r="E102" s="73"/>
      <c r="F102" s="100"/>
      <c r="G102" s="213">
        <v>0</v>
      </c>
    </row>
    <row r="103" spans="2:7" x14ac:dyDescent="0.25">
      <c r="B103" s="86">
        <v>4194</v>
      </c>
      <c r="C103" s="80" t="s">
        <v>107</v>
      </c>
      <c r="D103" s="71"/>
      <c r="E103" s="69"/>
      <c r="F103" s="99"/>
      <c r="G103" s="180"/>
    </row>
    <row r="104" spans="2:7" x14ac:dyDescent="0.25">
      <c r="B104" s="86">
        <v>4196</v>
      </c>
      <c r="C104" s="80" t="s">
        <v>229</v>
      </c>
      <c r="D104" s="71"/>
      <c r="E104" s="69"/>
      <c r="F104" s="99"/>
      <c r="G104" s="180">
        <f>G41</f>
        <v>0</v>
      </c>
    </row>
    <row r="105" spans="2:7" s="40" customFormat="1" ht="15.75" thickBot="1" x14ac:dyDescent="0.3">
      <c r="B105" s="88">
        <v>4197</v>
      </c>
      <c r="C105" s="83" t="s">
        <v>303</v>
      </c>
      <c r="D105" s="72"/>
      <c r="E105" s="73"/>
      <c r="F105" s="100"/>
      <c r="G105" s="213">
        <f>G39</f>
        <v>0</v>
      </c>
    </row>
    <row r="106" spans="2:7" ht="15.75" thickBot="1" x14ac:dyDescent="0.3">
      <c r="B106" s="126" t="s">
        <v>72</v>
      </c>
      <c r="C106" s="127"/>
      <c r="D106" s="127"/>
      <c r="E106" s="127"/>
      <c r="F106" s="127"/>
      <c r="G106" s="182">
        <f>SUM(G95:G105)</f>
        <v>5130</v>
      </c>
    </row>
    <row r="107" spans="2:7" ht="15.75" thickBot="1" x14ac:dyDescent="0.3">
      <c r="B107" s="89"/>
      <c r="C107" s="60" t="s">
        <v>43</v>
      </c>
      <c r="E107" s="10"/>
      <c r="F107" s="10"/>
      <c r="G107" s="105"/>
    </row>
    <row r="108" spans="2:7" ht="15.75" thickBot="1" x14ac:dyDescent="0.3">
      <c r="B108" s="126" t="s">
        <v>63</v>
      </c>
      <c r="C108" s="127"/>
      <c r="D108" s="127"/>
      <c r="E108" s="127"/>
      <c r="F108" s="127"/>
      <c r="G108" s="192"/>
    </row>
    <row r="109" spans="2:7" x14ac:dyDescent="0.25">
      <c r="B109" s="356">
        <v>4310</v>
      </c>
      <c r="C109" s="80" t="s">
        <v>230</v>
      </c>
      <c r="D109" s="71"/>
      <c r="E109" s="69"/>
      <c r="F109" s="99"/>
      <c r="G109" s="351">
        <v>0</v>
      </c>
    </row>
    <row r="110" spans="2:7" x14ac:dyDescent="0.25">
      <c r="B110" s="86">
        <v>4330</v>
      </c>
      <c r="C110" s="80" t="s">
        <v>208</v>
      </c>
      <c r="D110" s="71"/>
      <c r="E110" s="69"/>
      <c r="F110" s="99"/>
      <c r="G110" s="111">
        <v>0</v>
      </c>
    </row>
    <row r="111" spans="2:7" x14ac:dyDescent="0.25">
      <c r="B111" s="86">
        <v>4350</v>
      </c>
      <c r="C111" s="80" t="s">
        <v>231</v>
      </c>
      <c r="D111" s="71"/>
      <c r="E111" s="69"/>
      <c r="F111" s="99"/>
      <c r="G111" s="110">
        <v>0</v>
      </c>
    </row>
    <row r="112" spans="2:7" x14ac:dyDescent="0.25">
      <c r="B112" s="86">
        <v>4370</v>
      </c>
      <c r="C112" s="80" t="s">
        <v>232</v>
      </c>
      <c r="D112" s="71"/>
      <c r="E112" s="69"/>
      <c r="F112" s="99"/>
      <c r="G112" s="111">
        <v>0</v>
      </c>
    </row>
    <row r="113" spans="1:7" x14ac:dyDescent="0.25">
      <c r="B113" s="86">
        <v>4390</v>
      </c>
      <c r="C113" s="80" t="s">
        <v>233</v>
      </c>
      <c r="D113" s="71"/>
      <c r="E113" s="69"/>
      <c r="F113" s="99"/>
      <c r="G113" s="110">
        <v>0</v>
      </c>
    </row>
    <row r="114" spans="1:7" x14ac:dyDescent="0.25">
      <c r="B114" s="86">
        <v>4410</v>
      </c>
      <c r="C114" s="80" t="s">
        <v>186</v>
      </c>
      <c r="D114" s="71"/>
      <c r="E114" s="69"/>
      <c r="F114" s="99"/>
      <c r="G114" s="111">
        <v>0</v>
      </c>
    </row>
    <row r="115" spans="1:7" x14ac:dyDescent="0.25">
      <c r="B115" s="86">
        <v>4430</v>
      </c>
      <c r="C115" s="80" t="s">
        <v>235</v>
      </c>
      <c r="D115" s="71"/>
      <c r="E115" s="69"/>
      <c r="F115" s="99"/>
      <c r="G115" s="110">
        <v>0</v>
      </c>
    </row>
    <row r="116" spans="1:7" x14ac:dyDescent="0.25">
      <c r="B116" s="86">
        <v>4450</v>
      </c>
      <c r="C116" s="80" t="s">
        <v>236</v>
      </c>
      <c r="D116" s="71"/>
      <c r="E116" s="69"/>
      <c r="F116" s="99"/>
      <c r="G116" s="111">
        <v>0</v>
      </c>
    </row>
    <row r="117" spans="1:7" x14ac:dyDescent="0.25">
      <c r="B117" s="86">
        <v>4470</v>
      </c>
      <c r="C117" s="80" t="s">
        <v>234</v>
      </c>
      <c r="D117" s="71"/>
      <c r="E117" s="69"/>
      <c r="F117" s="99"/>
      <c r="G117" s="110">
        <v>0</v>
      </c>
    </row>
    <row r="118" spans="1:7" x14ac:dyDescent="0.25">
      <c r="A118" s="118"/>
      <c r="B118" s="86">
        <v>4490</v>
      </c>
      <c r="C118" s="80" t="s">
        <v>237</v>
      </c>
      <c r="D118" s="71"/>
      <c r="E118" s="69"/>
      <c r="F118" s="99"/>
      <c r="G118" s="111">
        <v>0</v>
      </c>
    </row>
    <row r="119" spans="1:7" x14ac:dyDescent="0.25">
      <c r="B119" s="86">
        <v>4550</v>
      </c>
      <c r="C119" s="80" t="s">
        <v>238</v>
      </c>
      <c r="D119" s="71"/>
      <c r="E119" s="69"/>
      <c r="F119" s="99"/>
      <c r="G119" s="110">
        <v>0</v>
      </c>
    </row>
    <row r="120" spans="1:7" x14ac:dyDescent="0.25">
      <c r="A120" s="118"/>
      <c r="B120" s="86">
        <v>4570</v>
      </c>
      <c r="C120" s="80" t="s">
        <v>239</v>
      </c>
      <c r="D120" s="71"/>
      <c r="E120" s="69"/>
      <c r="F120" s="99"/>
      <c r="G120" s="111">
        <v>0</v>
      </c>
    </row>
    <row r="121" spans="1:7" s="40" customFormat="1" x14ac:dyDescent="0.25">
      <c r="A121" s="173"/>
      <c r="B121" s="86">
        <v>4590</v>
      </c>
      <c r="C121" s="80" t="s">
        <v>241</v>
      </c>
      <c r="D121" s="71"/>
      <c r="E121" s="69"/>
      <c r="F121" s="99"/>
      <c r="G121" s="110">
        <v>0</v>
      </c>
    </row>
    <row r="122" spans="1:7" ht="12.6" customHeight="1" x14ac:dyDescent="0.25">
      <c r="B122" s="86">
        <v>4610</v>
      </c>
      <c r="C122" s="80" t="s">
        <v>240</v>
      </c>
      <c r="D122" s="71"/>
      <c r="E122" s="69"/>
      <c r="F122" s="99"/>
      <c r="G122" s="111">
        <v>0</v>
      </c>
    </row>
    <row r="123" spans="1:7" x14ac:dyDescent="0.25">
      <c r="B123" s="86">
        <v>4620</v>
      </c>
      <c r="C123" s="80" t="s">
        <v>242</v>
      </c>
      <c r="D123" s="71"/>
      <c r="E123" s="69"/>
      <c r="F123" s="99"/>
      <c r="G123" s="110">
        <v>0</v>
      </c>
    </row>
    <row r="124" spans="1:7" s="40" customFormat="1" x14ac:dyDescent="0.25">
      <c r="B124" s="86">
        <v>4630</v>
      </c>
      <c r="C124" s="80" t="s">
        <v>243</v>
      </c>
      <c r="D124" s="71"/>
      <c r="E124" s="69"/>
      <c r="F124" s="99"/>
      <c r="G124" s="111">
        <v>0</v>
      </c>
    </row>
    <row r="125" spans="1:7" s="40" customFormat="1" x14ac:dyDescent="0.25">
      <c r="B125" s="86">
        <v>4640</v>
      </c>
      <c r="C125" s="80" t="s">
        <v>244</v>
      </c>
      <c r="D125" s="71"/>
      <c r="E125" s="69"/>
      <c r="F125" s="99"/>
      <c r="G125" s="110">
        <v>0</v>
      </c>
    </row>
    <row r="126" spans="1:7" s="40" customFormat="1" x14ac:dyDescent="0.25">
      <c r="B126" s="86">
        <v>4650</v>
      </c>
      <c r="C126" s="80" t="s">
        <v>245</v>
      </c>
      <c r="D126" s="71"/>
      <c r="E126" s="69"/>
      <c r="F126" s="99"/>
      <c r="G126" s="111">
        <v>0</v>
      </c>
    </row>
    <row r="127" spans="1:7" x14ac:dyDescent="0.25">
      <c r="B127" s="86">
        <v>4670</v>
      </c>
      <c r="C127" s="80" t="s">
        <v>246</v>
      </c>
      <c r="D127" s="71"/>
      <c r="E127" s="69"/>
      <c r="F127" s="99"/>
      <c r="G127" s="110">
        <v>0</v>
      </c>
    </row>
    <row r="128" spans="1:7" s="40" customFormat="1" x14ac:dyDescent="0.25">
      <c r="B128" s="87">
        <v>4671</v>
      </c>
      <c r="C128" s="81" t="s">
        <v>248</v>
      </c>
      <c r="D128" s="70"/>
      <c r="E128" s="69"/>
      <c r="F128" s="99"/>
      <c r="G128" s="111">
        <v>0</v>
      </c>
    </row>
    <row r="129" spans="2:7" s="40" customFormat="1" x14ac:dyDescent="0.25">
      <c r="B129" s="87">
        <v>4690</v>
      </c>
      <c r="C129" s="82" t="s">
        <v>247</v>
      </c>
      <c r="D129" s="71"/>
      <c r="E129" s="69"/>
      <c r="F129" s="99"/>
      <c r="G129" s="110">
        <v>0</v>
      </c>
    </row>
    <row r="130" spans="2:7" x14ac:dyDescent="0.25">
      <c r="B130" s="87">
        <v>4710</v>
      </c>
      <c r="C130" s="82" t="s">
        <v>249</v>
      </c>
      <c r="D130" s="71"/>
      <c r="E130" s="69"/>
      <c r="F130" s="99"/>
      <c r="G130" s="111">
        <v>0</v>
      </c>
    </row>
    <row r="131" spans="2:7" x14ac:dyDescent="0.25">
      <c r="B131" s="87">
        <v>4720</v>
      </c>
      <c r="C131" s="82" t="s">
        <v>250</v>
      </c>
      <c r="D131" s="71"/>
      <c r="E131" s="69"/>
      <c r="F131" s="99"/>
      <c r="G131" s="110">
        <v>0</v>
      </c>
    </row>
    <row r="132" spans="2:7" x14ac:dyDescent="0.25">
      <c r="B132" s="87">
        <v>4730</v>
      </c>
      <c r="C132" s="82" t="s">
        <v>197</v>
      </c>
      <c r="D132" s="71"/>
      <c r="E132" s="69"/>
      <c r="F132" s="99"/>
      <c r="G132" s="111">
        <f>G18</f>
        <v>3900</v>
      </c>
    </row>
    <row r="133" spans="2:7" s="40" customFormat="1" x14ac:dyDescent="0.25">
      <c r="B133" s="87">
        <v>4740</v>
      </c>
      <c r="C133" s="82" t="s">
        <v>187</v>
      </c>
      <c r="D133" s="71"/>
      <c r="E133" s="69"/>
      <c r="F133" s="99"/>
      <c r="G133" s="110">
        <v>0</v>
      </c>
    </row>
    <row r="134" spans="2:7" s="40" customFormat="1" x14ac:dyDescent="0.25">
      <c r="B134" s="87">
        <v>4741</v>
      </c>
      <c r="C134" s="82" t="s">
        <v>335</v>
      </c>
      <c r="D134" s="71"/>
      <c r="E134" s="69"/>
      <c r="F134" s="99"/>
      <c r="G134" s="111"/>
    </row>
    <row r="135" spans="2:7" x14ac:dyDescent="0.25">
      <c r="B135" s="87">
        <v>4750</v>
      </c>
      <c r="C135" s="82" t="s">
        <v>251</v>
      </c>
      <c r="D135" s="71"/>
      <c r="E135" s="69"/>
      <c r="F135" s="99"/>
      <c r="G135" s="111">
        <v>0</v>
      </c>
    </row>
    <row r="136" spans="2:7" x14ac:dyDescent="0.25">
      <c r="B136" s="87">
        <v>4760</v>
      </c>
      <c r="C136" s="82" t="s">
        <v>252</v>
      </c>
      <c r="D136" s="71"/>
      <c r="E136" s="69"/>
      <c r="F136" s="99"/>
      <c r="G136" s="110">
        <v>0</v>
      </c>
    </row>
    <row r="137" spans="2:7" x14ac:dyDescent="0.25">
      <c r="B137" s="86">
        <v>4770</v>
      </c>
      <c r="C137" s="80" t="s">
        <v>253</v>
      </c>
      <c r="D137" s="71"/>
      <c r="E137" s="69"/>
      <c r="F137" s="99"/>
      <c r="G137" s="111">
        <v>0</v>
      </c>
    </row>
    <row r="138" spans="2:7" x14ac:dyDescent="0.25">
      <c r="B138" s="86">
        <v>4780</v>
      </c>
      <c r="C138" s="80" t="s">
        <v>254</v>
      </c>
      <c r="D138" s="71"/>
      <c r="E138" s="69"/>
      <c r="F138" s="99"/>
      <c r="G138" s="110">
        <v>0</v>
      </c>
    </row>
    <row r="139" spans="2:7" x14ac:dyDescent="0.25">
      <c r="B139" s="86">
        <v>4810</v>
      </c>
      <c r="C139" s="80" t="s">
        <v>255</v>
      </c>
      <c r="D139" s="71"/>
      <c r="E139" s="69"/>
      <c r="F139" s="99"/>
      <c r="G139" s="111">
        <v>0</v>
      </c>
    </row>
    <row r="140" spans="2:7" x14ac:dyDescent="0.25">
      <c r="B140" s="86">
        <v>4815</v>
      </c>
      <c r="C140" s="80" t="s">
        <v>257</v>
      </c>
      <c r="D140" s="71"/>
      <c r="E140" s="69"/>
      <c r="F140" s="99"/>
      <c r="G140" s="110">
        <v>0</v>
      </c>
    </row>
    <row r="141" spans="2:7" s="40" customFormat="1" x14ac:dyDescent="0.25">
      <c r="B141" s="86">
        <v>4850</v>
      </c>
      <c r="C141" s="80" t="s">
        <v>256</v>
      </c>
      <c r="D141" s="71"/>
      <c r="E141" s="69"/>
      <c r="F141" s="99"/>
      <c r="G141" s="180">
        <v>0</v>
      </c>
    </row>
    <row r="142" spans="2:7" x14ac:dyDescent="0.25">
      <c r="B142" s="88">
        <v>4910</v>
      </c>
      <c r="C142" s="83" t="s">
        <v>198</v>
      </c>
      <c r="D142" s="72"/>
      <c r="E142" s="73"/>
      <c r="F142" s="100"/>
      <c r="G142" s="213">
        <v>0</v>
      </c>
    </row>
    <row r="143" spans="2:7" s="40" customFormat="1" x14ac:dyDescent="0.25">
      <c r="B143" s="86">
        <v>4911</v>
      </c>
      <c r="C143" s="80" t="s">
        <v>209</v>
      </c>
      <c r="D143" s="71"/>
      <c r="E143" s="69"/>
      <c r="F143" s="99"/>
      <c r="G143" s="180">
        <v>0</v>
      </c>
    </row>
    <row r="144" spans="2:7" x14ac:dyDescent="0.25">
      <c r="B144" s="86">
        <v>4912</v>
      </c>
      <c r="C144" s="80" t="s">
        <v>199</v>
      </c>
      <c r="D144" s="71"/>
      <c r="E144" s="69"/>
      <c r="F144" s="99"/>
      <c r="G144" s="180">
        <v>0</v>
      </c>
    </row>
    <row r="145" spans="1:9" x14ac:dyDescent="0.25">
      <c r="B145" s="88">
        <v>4913</v>
      </c>
      <c r="C145" s="83" t="s">
        <v>177</v>
      </c>
      <c r="D145" s="72"/>
      <c r="E145" s="73"/>
      <c r="F145" s="100"/>
      <c r="G145" s="213">
        <v>0</v>
      </c>
    </row>
    <row r="146" spans="1:9" x14ac:dyDescent="0.25">
      <c r="A146" s="118"/>
      <c r="B146" s="86">
        <v>4914</v>
      </c>
      <c r="C146" s="80" t="s">
        <v>210</v>
      </c>
      <c r="D146" s="71"/>
      <c r="E146" s="69"/>
      <c r="F146" s="99"/>
      <c r="G146" s="180"/>
    </row>
    <row r="147" spans="1:9" x14ac:dyDescent="0.25">
      <c r="B147" s="86">
        <v>4916</v>
      </c>
      <c r="C147" s="80" t="s">
        <v>258</v>
      </c>
      <c r="D147" s="71"/>
      <c r="E147" s="69"/>
      <c r="F147" s="99"/>
      <c r="G147" s="180">
        <v>0</v>
      </c>
    </row>
    <row r="148" spans="1:9" x14ac:dyDescent="0.25">
      <c r="B148" s="88">
        <v>4918</v>
      </c>
      <c r="C148" s="83" t="s">
        <v>188</v>
      </c>
      <c r="D148" s="72"/>
      <c r="E148" s="73"/>
      <c r="F148" s="100"/>
      <c r="G148" s="213">
        <v>0</v>
      </c>
    </row>
    <row r="149" spans="1:9" x14ac:dyDescent="0.25">
      <c r="B149" s="86">
        <v>4922</v>
      </c>
      <c r="C149" s="80" t="s">
        <v>286</v>
      </c>
      <c r="D149" s="71"/>
      <c r="E149" s="69"/>
      <c r="F149" s="99"/>
      <c r="G149" s="180">
        <v>0</v>
      </c>
    </row>
    <row r="150" spans="1:9" x14ac:dyDescent="0.25">
      <c r="B150" s="86">
        <v>4923</v>
      </c>
      <c r="C150" s="80" t="s">
        <v>189</v>
      </c>
      <c r="D150" s="71"/>
      <c r="E150" s="69"/>
      <c r="F150" s="99"/>
      <c r="G150" s="180">
        <v>0</v>
      </c>
    </row>
    <row r="151" spans="1:9" x14ac:dyDescent="0.25">
      <c r="B151" s="88">
        <v>4924</v>
      </c>
      <c r="C151" s="83" t="s">
        <v>190</v>
      </c>
      <c r="D151" s="72"/>
      <c r="E151" s="73"/>
      <c r="F151" s="100"/>
      <c r="G151" s="213">
        <v>0</v>
      </c>
    </row>
    <row r="152" spans="1:9" x14ac:dyDescent="0.25">
      <c r="B152" s="86">
        <v>4925</v>
      </c>
      <c r="C152" s="80" t="s">
        <v>287</v>
      </c>
      <c r="D152" s="71"/>
      <c r="E152" s="69"/>
      <c r="F152" s="99"/>
      <c r="G152" s="180">
        <v>0</v>
      </c>
    </row>
    <row r="153" spans="1:9" x14ac:dyDescent="0.25">
      <c r="B153" s="86">
        <v>4926</v>
      </c>
      <c r="C153" s="80" t="s">
        <v>211</v>
      </c>
      <c r="D153" s="71"/>
      <c r="E153" s="69"/>
      <c r="F153" s="99"/>
      <c r="G153" s="180"/>
    </row>
    <row r="154" spans="1:9" x14ac:dyDescent="0.25">
      <c r="B154" s="355" t="s">
        <v>71</v>
      </c>
      <c r="C154" s="299"/>
      <c r="D154" s="299"/>
      <c r="E154" s="299"/>
      <c r="F154" s="299"/>
      <c r="G154" s="350">
        <f>SUM(G109:G153)</f>
        <v>3900</v>
      </c>
    </row>
    <row r="155" spans="1:9" x14ac:dyDescent="0.25">
      <c r="B155" s="294"/>
      <c r="C155" s="294"/>
      <c r="D155" s="294"/>
      <c r="E155" s="294"/>
      <c r="F155" s="294"/>
      <c r="G155" s="316"/>
    </row>
    <row r="156" spans="1:9" ht="15.75" thickBot="1" x14ac:dyDescent="0.3">
      <c r="B156" s="297" t="s">
        <v>64</v>
      </c>
      <c r="C156" s="298"/>
      <c r="D156" s="298"/>
      <c r="E156" s="298"/>
      <c r="F156" s="298"/>
      <c r="G156" s="315"/>
    </row>
    <row r="157" spans="1:9" x14ac:dyDescent="0.25">
      <c r="B157" s="86">
        <v>5010</v>
      </c>
      <c r="C157" s="80" t="s">
        <v>259</v>
      </c>
      <c r="D157" s="71"/>
      <c r="E157" s="69"/>
      <c r="F157" s="99"/>
      <c r="G157" s="104">
        <v>0</v>
      </c>
      <c r="H157" s="1"/>
    </row>
    <row r="158" spans="1:9" x14ac:dyDescent="0.25">
      <c r="B158" s="86">
        <v>5011</v>
      </c>
      <c r="C158" s="80" t="s">
        <v>304</v>
      </c>
      <c r="D158" s="71"/>
      <c r="E158" s="69"/>
      <c r="F158" s="99"/>
      <c r="G158" s="106">
        <f>G36</f>
        <v>0</v>
      </c>
    </row>
    <row r="159" spans="1:9" s="40" customFormat="1" x14ac:dyDescent="0.25">
      <c r="B159" s="86">
        <v>5020</v>
      </c>
      <c r="C159" s="80" t="s">
        <v>260</v>
      </c>
      <c r="D159" s="71"/>
      <c r="E159" s="69"/>
      <c r="F159" s="99"/>
      <c r="G159" s="106">
        <v>0</v>
      </c>
    </row>
    <row r="160" spans="1:9" x14ac:dyDescent="0.25">
      <c r="B160" s="86">
        <v>5030</v>
      </c>
      <c r="C160" s="80" t="s">
        <v>370</v>
      </c>
      <c r="D160" s="71"/>
      <c r="E160" s="69"/>
      <c r="F160" s="99"/>
      <c r="G160" s="104">
        <v>0</v>
      </c>
      <c r="H160" s="1"/>
      <c r="I160" s="1"/>
    </row>
    <row r="161" spans="1:7" x14ac:dyDescent="0.25">
      <c r="B161" s="87">
        <v>5110</v>
      </c>
      <c r="C161" s="82" t="s">
        <v>12</v>
      </c>
      <c r="D161" s="71"/>
      <c r="E161" s="69"/>
      <c r="F161" s="99"/>
      <c r="G161" s="106">
        <v>0</v>
      </c>
    </row>
    <row r="162" spans="1:7" s="40" customFormat="1" x14ac:dyDescent="0.25">
      <c r="B162" s="87">
        <v>5111</v>
      </c>
      <c r="C162" s="82" t="s">
        <v>362</v>
      </c>
      <c r="D162" s="71"/>
      <c r="E162" s="69"/>
      <c r="F162" s="99"/>
      <c r="G162" s="106">
        <f>G38</f>
        <v>0</v>
      </c>
    </row>
    <row r="163" spans="1:7" x14ac:dyDescent="0.25">
      <c r="B163" s="87">
        <v>5112</v>
      </c>
      <c r="C163" s="81" t="s">
        <v>372</v>
      </c>
      <c r="D163" s="71"/>
      <c r="E163" s="69"/>
      <c r="F163" s="99"/>
      <c r="G163" s="104">
        <v>0</v>
      </c>
    </row>
    <row r="164" spans="1:7" x14ac:dyDescent="0.25">
      <c r="B164" s="87">
        <v>5150</v>
      </c>
      <c r="C164" s="82" t="s">
        <v>13</v>
      </c>
      <c r="D164" s="71"/>
      <c r="E164" s="69"/>
      <c r="F164" s="99"/>
      <c r="G164" s="106">
        <v>0</v>
      </c>
    </row>
    <row r="165" spans="1:7" x14ac:dyDescent="0.25">
      <c r="B165" s="87">
        <v>5170</v>
      </c>
      <c r="C165" s="82" t="s">
        <v>14</v>
      </c>
      <c r="D165" s="71"/>
      <c r="E165" s="69"/>
      <c r="F165" s="99"/>
      <c r="G165" s="104">
        <v>0</v>
      </c>
    </row>
    <row r="166" spans="1:7" x14ac:dyDescent="0.25">
      <c r="B166" s="87">
        <v>5310</v>
      </c>
      <c r="C166" s="82" t="s">
        <v>15</v>
      </c>
      <c r="D166" s="71"/>
      <c r="E166" s="69"/>
      <c r="F166" s="99"/>
      <c r="G166" s="106">
        <v>0</v>
      </c>
    </row>
    <row r="167" spans="1:7" x14ac:dyDescent="0.25">
      <c r="B167" s="87">
        <v>5315</v>
      </c>
      <c r="C167" s="81" t="s">
        <v>212</v>
      </c>
      <c r="D167" s="71"/>
      <c r="E167" s="69"/>
      <c r="F167" s="99"/>
      <c r="G167" s="104">
        <v>0</v>
      </c>
    </row>
    <row r="168" spans="1:7" x14ac:dyDescent="0.25">
      <c r="B168" s="87">
        <v>5316</v>
      </c>
      <c r="C168" s="81" t="s">
        <v>306</v>
      </c>
      <c r="D168" s="71"/>
      <c r="E168" s="69"/>
      <c r="F168" s="99"/>
      <c r="G168" s="106">
        <f>G31</f>
        <v>10000</v>
      </c>
    </row>
    <row r="169" spans="1:7" x14ac:dyDescent="0.25">
      <c r="B169" s="86">
        <v>5350</v>
      </c>
      <c r="C169" s="80" t="s">
        <v>16</v>
      </c>
      <c r="D169" s="71"/>
      <c r="E169" s="69"/>
      <c r="F169" s="99"/>
      <c r="G169" s="106">
        <v>0</v>
      </c>
    </row>
    <row r="170" spans="1:7" x14ac:dyDescent="0.25">
      <c r="B170" s="86">
        <v>5400</v>
      </c>
      <c r="C170" s="80" t="s">
        <v>261</v>
      </c>
      <c r="D170" s="71"/>
      <c r="E170" s="69"/>
      <c r="F170" s="99"/>
      <c r="G170" s="104">
        <v>0</v>
      </c>
    </row>
    <row r="171" spans="1:7" x14ac:dyDescent="0.25">
      <c r="A171" s="118"/>
      <c r="B171" s="86">
        <v>5450</v>
      </c>
      <c r="C171" s="80" t="s">
        <v>262</v>
      </c>
      <c r="D171" s="71"/>
      <c r="E171" s="69"/>
      <c r="F171" s="99"/>
      <c r="G171" s="106">
        <v>0</v>
      </c>
    </row>
    <row r="172" spans="1:7" x14ac:dyDescent="0.25">
      <c r="B172" s="86">
        <v>5510</v>
      </c>
      <c r="C172" s="80" t="s">
        <v>263</v>
      </c>
      <c r="D172" s="71"/>
      <c r="E172" s="69"/>
      <c r="F172" s="99"/>
      <c r="G172" s="104">
        <v>0</v>
      </c>
    </row>
    <row r="173" spans="1:7" x14ac:dyDescent="0.25">
      <c r="B173" s="86">
        <v>5550</v>
      </c>
      <c r="C173" s="80" t="s">
        <v>264</v>
      </c>
      <c r="D173" s="71"/>
      <c r="E173" s="69"/>
      <c r="F173" s="99"/>
      <c r="G173" s="106">
        <v>0</v>
      </c>
    </row>
    <row r="174" spans="1:7" x14ac:dyDescent="0.25">
      <c r="B174" s="86">
        <v>5551</v>
      </c>
      <c r="C174" s="80" t="s">
        <v>336</v>
      </c>
      <c r="D174" s="71"/>
      <c r="E174" s="69"/>
      <c r="F174" s="99"/>
      <c r="G174" s="104">
        <v>0</v>
      </c>
    </row>
    <row r="175" spans="1:7" s="40" customFormat="1" x14ac:dyDescent="0.25">
      <c r="B175" s="86">
        <v>5552</v>
      </c>
      <c r="C175" s="80" t="s">
        <v>337</v>
      </c>
      <c r="D175" s="71"/>
      <c r="E175" s="69"/>
      <c r="F175" s="99"/>
      <c r="G175" s="106"/>
    </row>
    <row r="176" spans="1:7" x14ac:dyDescent="0.25">
      <c r="B176" s="86">
        <v>5610</v>
      </c>
      <c r="C176" s="80" t="s">
        <v>266</v>
      </c>
      <c r="D176" s="71"/>
      <c r="E176" s="69"/>
      <c r="F176" s="99"/>
      <c r="G176" s="106">
        <v>0</v>
      </c>
    </row>
    <row r="177" spans="2:7" s="40" customFormat="1" x14ac:dyDescent="0.25">
      <c r="B177" s="86">
        <v>5700</v>
      </c>
      <c r="C177" s="80" t="s">
        <v>267</v>
      </c>
      <c r="D177" s="71"/>
      <c r="E177" s="69"/>
      <c r="F177" s="99"/>
      <c r="G177" s="104">
        <v>0</v>
      </c>
    </row>
    <row r="178" spans="2:7" x14ac:dyDescent="0.25">
      <c r="B178" s="88">
        <v>5710</v>
      </c>
      <c r="C178" s="83" t="s">
        <v>268</v>
      </c>
      <c r="D178" s="72"/>
      <c r="E178" s="73"/>
      <c r="F178" s="100"/>
      <c r="G178" s="104">
        <v>0</v>
      </c>
    </row>
    <row r="179" spans="2:7" x14ac:dyDescent="0.25">
      <c r="B179" s="88">
        <v>5800</v>
      </c>
      <c r="C179" s="83" t="s">
        <v>269</v>
      </c>
      <c r="D179" s="72"/>
      <c r="E179" s="73"/>
      <c r="F179" s="100"/>
      <c r="G179" s="106">
        <v>0</v>
      </c>
    </row>
    <row r="180" spans="2:7" x14ac:dyDescent="0.25">
      <c r="B180" s="86">
        <v>5801</v>
      </c>
      <c r="C180" s="80" t="s">
        <v>307</v>
      </c>
      <c r="D180" s="71"/>
      <c r="E180" s="69"/>
      <c r="F180" s="99"/>
      <c r="G180" s="104">
        <f>G32</f>
        <v>2149.7999999999997</v>
      </c>
    </row>
    <row r="181" spans="2:7" x14ac:dyDescent="0.25">
      <c r="B181" s="86">
        <v>5802</v>
      </c>
      <c r="C181" s="80" t="s">
        <v>308</v>
      </c>
      <c r="D181" s="71"/>
      <c r="E181" s="69"/>
      <c r="F181" s="99"/>
      <c r="G181" s="104">
        <f>G33</f>
        <v>8000</v>
      </c>
    </row>
    <row r="182" spans="2:7" x14ac:dyDescent="0.25">
      <c r="B182" s="86">
        <v>5803</v>
      </c>
      <c r="C182" s="80" t="s">
        <v>309</v>
      </c>
      <c r="D182" s="71"/>
      <c r="E182" s="69"/>
      <c r="F182" s="99"/>
      <c r="G182" s="104">
        <f>G34</f>
        <v>21000</v>
      </c>
    </row>
    <row r="183" spans="2:7" x14ac:dyDescent="0.25">
      <c r="B183" s="86">
        <v>5804</v>
      </c>
      <c r="C183" s="80" t="s">
        <v>310</v>
      </c>
      <c r="D183" s="71"/>
      <c r="E183" s="69"/>
      <c r="F183" s="99"/>
      <c r="G183" s="104">
        <v>0</v>
      </c>
    </row>
    <row r="184" spans="2:7" ht="15.75" thickBot="1" x14ac:dyDescent="0.3">
      <c r="B184" s="365">
        <v>5805</v>
      </c>
      <c r="C184" s="366" t="s">
        <v>311</v>
      </c>
      <c r="D184" s="367"/>
      <c r="E184" s="368"/>
      <c r="F184" s="369"/>
      <c r="G184" s="370">
        <f>G35</f>
        <v>6600</v>
      </c>
    </row>
    <row r="185" spans="2:7" s="40" customFormat="1" ht="15.75" thickBot="1" x14ac:dyDescent="0.3">
      <c r="B185" s="126" t="s">
        <v>70</v>
      </c>
      <c r="C185" s="127"/>
      <c r="D185" s="127"/>
      <c r="E185" s="127"/>
      <c r="F185" s="127"/>
      <c r="G185" s="182">
        <f>SUM(G157:G184)</f>
        <v>47749.8</v>
      </c>
    </row>
    <row r="186" spans="2:7" ht="15.75" thickBot="1" x14ac:dyDescent="0.3">
      <c r="B186" s="89"/>
      <c r="C186" s="60" t="s">
        <v>43</v>
      </c>
      <c r="E186" s="10"/>
      <c r="F186" s="10"/>
      <c r="G186" s="107"/>
    </row>
    <row r="187" spans="2:7" ht="15.75" thickBot="1" x14ac:dyDescent="0.3">
      <c r="B187" s="126" t="s">
        <v>65</v>
      </c>
      <c r="C187" s="127"/>
      <c r="D187" s="127"/>
      <c r="E187" s="127"/>
      <c r="F187" s="127"/>
      <c r="G187" s="192"/>
    </row>
    <row r="188" spans="2:7" x14ac:dyDescent="0.25">
      <c r="B188" s="86">
        <v>6010</v>
      </c>
      <c r="C188" s="80" t="s">
        <v>110</v>
      </c>
      <c r="D188" s="71"/>
      <c r="E188" s="69"/>
      <c r="F188" s="99"/>
      <c r="G188" s="103">
        <v>0</v>
      </c>
    </row>
    <row r="189" spans="2:7" x14ac:dyDescent="0.25">
      <c r="B189" s="86">
        <v>6011</v>
      </c>
      <c r="C189" s="80" t="s">
        <v>312</v>
      </c>
      <c r="D189" s="71"/>
      <c r="E189" s="69"/>
      <c r="F189" s="99"/>
      <c r="G189" s="176">
        <f>G37</f>
        <v>0</v>
      </c>
    </row>
    <row r="190" spans="2:7" s="40" customFormat="1" x14ac:dyDescent="0.25">
      <c r="B190" s="86">
        <v>6050</v>
      </c>
      <c r="C190" s="80" t="s">
        <v>371</v>
      </c>
      <c r="D190" s="71"/>
      <c r="E190" s="69"/>
      <c r="F190" s="99"/>
      <c r="G190" s="112">
        <v>0</v>
      </c>
    </row>
    <row r="191" spans="2:7" x14ac:dyDescent="0.25">
      <c r="B191" s="87">
        <v>6100</v>
      </c>
      <c r="C191" s="82" t="s">
        <v>270</v>
      </c>
      <c r="D191" s="71"/>
      <c r="E191" s="69"/>
      <c r="F191" s="99"/>
      <c r="G191" s="103">
        <v>0</v>
      </c>
    </row>
    <row r="192" spans="2:7" x14ac:dyDescent="0.25">
      <c r="B192" s="87">
        <v>6150</v>
      </c>
      <c r="C192" s="82" t="s">
        <v>271</v>
      </c>
      <c r="D192" s="71"/>
      <c r="E192" s="69"/>
      <c r="F192" s="99"/>
      <c r="G192" s="176">
        <v>0</v>
      </c>
    </row>
    <row r="193" spans="2:7" x14ac:dyDescent="0.25">
      <c r="B193" s="87">
        <v>6210</v>
      </c>
      <c r="C193" s="82" t="s">
        <v>272</v>
      </c>
      <c r="D193" s="71"/>
      <c r="E193" s="69"/>
      <c r="F193" s="99"/>
      <c r="G193" s="103">
        <v>0</v>
      </c>
    </row>
    <row r="194" spans="2:7" x14ac:dyDescent="0.25">
      <c r="B194" s="87">
        <v>6250</v>
      </c>
      <c r="C194" s="82" t="s">
        <v>273</v>
      </c>
      <c r="D194" s="71"/>
      <c r="E194" s="69"/>
      <c r="F194" s="99"/>
      <c r="G194" s="176">
        <v>0</v>
      </c>
    </row>
    <row r="195" spans="2:7" x14ac:dyDescent="0.25">
      <c r="B195" s="87">
        <v>6300</v>
      </c>
      <c r="C195" s="82" t="s">
        <v>274</v>
      </c>
      <c r="D195" s="71"/>
      <c r="E195" s="69"/>
      <c r="F195" s="99"/>
      <c r="G195" s="103">
        <v>0</v>
      </c>
    </row>
    <row r="196" spans="2:7" x14ac:dyDescent="0.25">
      <c r="B196" s="87">
        <v>6305</v>
      </c>
      <c r="C196" s="81" t="s">
        <v>48</v>
      </c>
      <c r="D196" s="71"/>
      <c r="E196" s="71"/>
      <c r="F196" s="101"/>
      <c r="G196" s="176">
        <v>0</v>
      </c>
    </row>
    <row r="197" spans="2:7" x14ac:dyDescent="0.25">
      <c r="B197" s="87">
        <v>6350</v>
      </c>
      <c r="C197" s="82" t="s">
        <v>275</v>
      </c>
      <c r="D197" s="71"/>
      <c r="E197" s="71"/>
      <c r="F197" s="101"/>
      <c r="G197" s="103">
        <v>0</v>
      </c>
    </row>
    <row r="198" spans="2:7" x14ac:dyDescent="0.25">
      <c r="B198" s="87">
        <v>6355</v>
      </c>
      <c r="C198" s="82" t="s">
        <v>276</v>
      </c>
      <c r="D198" s="71"/>
      <c r="E198" s="71"/>
      <c r="F198" s="101"/>
      <c r="G198" s="176">
        <v>0</v>
      </c>
    </row>
    <row r="199" spans="2:7" x14ac:dyDescent="0.25">
      <c r="B199" s="87">
        <v>6400</v>
      </c>
      <c r="C199" s="82" t="s">
        <v>277</v>
      </c>
      <c r="D199" s="71"/>
      <c r="E199" s="71"/>
      <c r="F199" s="101"/>
      <c r="G199" s="103">
        <v>0</v>
      </c>
    </row>
    <row r="200" spans="2:7" x14ac:dyDescent="0.25">
      <c r="B200" s="87">
        <v>6450</v>
      </c>
      <c r="C200" s="82" t="s">
        <v>278</v>
      </c>
      <c r="D200" s="71"/>
      <c r="E200" s="71"/>
      <c r="F200" s="101"/>
      <c r="G200" s="176">
        <v>0</v>
      </c>
    </row>
    <row r="201" spans="2:7" x14ac:dyDescent="0.25">
      <c r="B201" s="87">
        <v>6500</v>
      </c>
      <c r="C201" s="82" t="s">
        <v>279</v>
      </c>
      <c r="D201" s="71"/>
      <c r="E201" s="71"/>
      <c r="F201" s="101"/>
      <c r="G201" s="103">
        <v>0</v>
      </c>
    </row>
    <row r="202" spans="2:7" x14ac:dyDescent="0.25">
      <c r="B202" s="87">
        <v>6600</v>
      </c>
      <c r="C202" s="82" t="s">
        <v>17</v>
      </c>
      <c r="D202" s="71"/>
      <c r="E202" s="71"/>
      <c r="F202" s="101"/>
      <c r="G202" s="176">
        <v>0</v>
      </c>
    </row>
    <row r="203" spans="2:7" x14ac:dyDescent="0.25">
      <c r="B203" s="87">
        <v>6650</v>
      </c>
      <c r="C203" s="82" t="s">
        <v>96</v>
      </c>
      <c r="D203" s="71"/>
      <c r="E203" s="71"/>
      <c r="F203" s="101"/>
      <c r="G203" s="103">
        <v>0</v>
      </c>
    </row>
    <row r="204" spans="2:7" x14ac:dyDescent="0.25">
      <c r="B204" s="87">
        <v>6700</v>
      </c>
      <c r="C204" s="82" t="s">
        <v>66</v>
      </c>
      <c r="D204" s="71"/>
      <c r="E204" s="71"/>
      <c r="F204" s="101"/>
      <c r="G204" s="176">
        <v>0</v>
      </c>
    </row>
    <row r="205" spans="2:7" x14ac:dyDescent="0.25">
      <c r="B205" s="87">
        <v>6730</v>
      </c>
      <c r="C205" s="82" t="s">
        <v>76</v>
      </c>
      <c r="D205" s="71"/>
      <c r="E205" s="71"/>
      <c r="F205" s="101"/>
      <c r="G205" s="103">
        <v>0</v>
      </c>
    </row>
    <row r="206" spans="2:7" x14ac:dyDescent="0.25">
      <c r="B206" s="87">
        <v>6731</v>
      </c>
      <c r="C206" s="82" t="s">
        <v>280</v>
      </c>
      <c r="D206" s="71"/>
      <c r="E206" s="71"/>
      <c r="F206" s="101"/>
      <c r="G206" s="176">
        <v>0</v>
      </c>
    </row>
    <row r="207" spans="2:7" x14ac:dyDescent="0.25">
      <c r="B207" s="87">
        <v>6750</v>
      </c>
      <c r="C207" s="82" t="s">
        <v>31</v>
      </c>
      <c r="D207" s="71"/>
      <c r="E207" s="71"/>
      <c r="F207" s="101"/>
      <c r="G207" s="103">
        <v>0</v>
      </c>
    </row>
    <row r="208" spans="2:7" x14ac:dyDescent="0.25">
      <c r="B208" s="87">
        <v>6755</v>
      </c>
      <c r="C208" s="81" t="s">
        <v>281</v>
      </c>
      <c r="D208" s="71"/>
      <c r="E208" s="71"/>
      <c r="F208" s="101"/>
      <c r="G208" s="176">
        <v>0</v>
      </c>
    </row>
    <row r="209" spans="2:7" x14ac:dyDescent="0.25">
      <c r="B209" s="86">
        <v>6780</v>
      </c>
      <c r="C209" s="80" t="s">
        <v>18</v>
      </c>
      <c r="D209" s="71"/>
      <c r="E209" s="71"/>
      <c r="F209" s="101"/>
      <c r="G209" s="103">
        <v>0</v>
      </c>
    </row>
    <row r="210" spans="2:7" x14ac:dyDescent="0.25">
      <c r="B210" s="86">
        <v>6800</v>
      </c>
      <c r="C210" s="80" t="s">
        <v>282</v>
      </c>
      <c r="D210" s="71"/>
      <c r="E210" s="71"/>
      <c r="F210" s="101"/>
      <c r="G210" s="176">
        <v>0</v>
      </c>
    </row>
    <row r="211" spans="2:7" x14ac:dyDescent="0.25">
      <c r="B211" s="86">
        <v>6830</v>
      </c>
      <c r="C211" s="80" t="s">
        <v>97</v>
      </c>
      <c r="D211" s="71"/>
      <c r="E211" s="71"/>
      <c r="F211" s="101"/>
      <c r="G211" s="103">
        <v>0</v>
      </c>
    </row>
    <row r="212" spans="2:7" x14ac:dyDescent="0.25">
      <c r="B212" s="86">
        <v>6860</v>
      </c>
      <c r="C212" s="80" t="s">
        <v>98</v>
      </c>
      <c r="D212" s="71"/>
      <c r="E212" s="71"/>
      <c r="F212" s="101"/>
      <c r="G212" s="176">
        <v>0</v>
      </c>
    </row>
    <row r="213" spans="2:7" ht="15.75" thickBot="1" x14ac:dyDescent="0.3">
      <c r="B213" s="88">
        <v>6900</v>
      </c>
      <c r="C213" s="83" t="s">
        <v>19</v>
      </c>
      <c r="D213" s="72"/>
      <c r="E213" s="72"/>
      <c r="F213" s="102"/>
      <c r="G213" s="103">
        <v>0</v>
      </c>
    </row>
    <row r="214" spans="2:7" ht="15.75" thickBot="1" x14ac:dyDescent="0.3">
      <c r="B214" s="126" t="s">
        <v>69</v>
      </c>
      <c r="C214" s="127"/>
      <c r="D214" s="127"/>
      <c r="E214" s="127"/>
      <c r="F214" s="127"/>
      <c r="G214" s="182">
        <f>SUM(G188:G213)</f>
        <v>0</v>
      </c>
    </row>
    <row r="215" spans="2:7" ht="15.75" thickBot="1" x14ac:dyDescent="0.3">
      <c r="B215" s="89"/>
      <c r="C215" s="60" t="s">
        <v>43</v>
      </c>
      <c r="D215" s="1"/>
      <c r="E215" s="1"/>
      <c r="F215" s="1"/>
      <c r="G215" s="107"/>
    </row>
    <row r="216" spans="2:7" ht="15.75" thickBot="1" x14ac:dyDescent="0.3">
      <c r="B216" s="126" t="s">
        <v>67</v>
      </c>
      <c r="C216" s="127"/>
      <c r="D216" s="127"/>
      <c r="E216" s="127"/>
      <c r="F216" s="127"/>
      <c r="G216" s="192"/>
    </row>
    <row r="217" spans="2:7" x14ac:dyDescent="0.25">
      <c r="B217" s="86">
        <v>7300</v>
      </c>
      <c r="C217" s="80" t="s">
        <v>283</v>
      </c>
      <c r="D217" s="71"/>
      <c r="E217" s="71"/>
      <c r="F217" s="101"/>
      <c r="G217" s="103">
        <v>0</v>
      </c>
    </row>
    <row r="218" spans="2:7" x14ac:dyDescent="0.25">
      <c r="B218" s="86">
        <v>7320</v>
      </c>
      <c r="C218" s="80" t="s">
        <v>32</v>
      </c>
      <c r="D218" s="71"/>
      <c r="E218" s="71"/>
      <c r="F218" s="101"/>
      <c r="G218" s="112">
        <v>0</v>
      </c>
    </row>
    <row r="219" spans="2:7" x14ac:dyDescent="0.25">
      <c r="B219" s="86">
        <v>7400</v>
      </c>
      <c r="C219" s="80" t="s">
        <v>20</v>
      </c>
      <c r="D219" s="71"/>
      <c r="E219" s="71"/>
      <c r="F219" s="101"/>
      <c r="G219" s="176">
        <v>0</v>
      </c>
    </row>
    <row r="220" spans="2:7" x14ac:dyDescent="0.25">
      <c r="B220" s="86">
        <v>7450</v>
      </c>
      <c r="C220" s="80" t="s">
        <v>284</v>
      </c>
      <c r="D220" s="71"/>
      <c r="E220" s="71"/>
      <c r="F220" s="101"/>
      <c r="G220" s="103">
        <v>0</v>
      </c>
    </row>
    <row r="221" spans="2:7" x14ac:dyDescent="0.25">
      <c r="B221" s="88">
        <v>7500</v>
      </c>
      <c r="C221" s="83" t="s">
        <v>285</v>
      </c>
      <c r="D221" s="72"/>
      <c r="E221" s="72"/>
      <c r="F221" s="102"/>
      <c r="G221" s="176">
        <v>0</v>
      </c>
    </row>
    <row r="222" spans="2:7" ht="15.75" thickBot="1" x14ac:dyDescent="0.3">
      <c r="B222" s="88">
        <v>7800</v>
      </c>
      <c r="C222" s="83" t="s">
        <v>33</v>
      </c>
      <c r="D222" s="72"/>
      <c r="E222" s="72"/>
      <c r="F222" s="102"/>
      <c r="G222" s="103">
        <v>0</v>
      </c>
    </row>
    <row r="223" spans="2:7" ht="15.75" thickBot="1" x14ac:dyDescent="0.3">
      <c r="B223" s="126" t="s">
        <v>68</v>
      </c>
      <c r="C223" s="127"/>
      <c r="D223" s="127"/>
      <c r="E223" s="127"/>
      <c r="F223" s="127"/>
      <c r="G223" s="182">
        <f>SUM(G217:G222)</f>
        <v>0</v>
      </c>
    </row>
    <row r="224" spans="2:7" ht="15.75" thickBot="1" x14ac:dyDescent="0.3">
      <c r="B224" s="91"/>
      <c r="C224" s="61"/>
      <c r="G224" s="107"/>
    </row>
    <row r="225" spans="2:7" ht="15.75" thickBot="1" x14ac:dyDescent="0.3">
      <c r="B225" s="128" t="s">
        <v>21</v>
      </c>
      <c r="C225" s="129"/>
      <c r="D225" s="129"/>
      <c r="E225" s="129"/>
      <c r="F225" s="129"/>
      <c r="G225" s="193">
        <f>(G223+G214+G185+G154+G106)*0.05</f>
        <v>2838.9900000000002</v>
      </c>
    </row>
    <row r="226" spans="2:7" ht="15.75" thickBot="1" x14ac:dyDescent="0.3">
      <c r="B226" s="89"/>
      <c r="C226" s="60" t="s">
        <v>43</v>
      </c>
      <c r="G226" s="107"/>
    </row>
    <row r="227" spans="2:7" ht="15.75" thickBot="1" x14ac:dyDescent="0.3">
      <c r="B227" s="126"/>
      <c r="C227" s="127" t="s">
        <v>49</v>
      </c>
      <c r="D227" s="127"/>
      <c r="E227" s="127"/>
      <c r="F227" s="127"/>
      <c r="G227" s="182">
        <f>G223+G214+G185+G154+G106+G225</f>
        <v>59618.79</v>
      </c>
    </row>
    <row r="228" spans="2:7" ht="15.75" thickBot="1" x14ac:dyDescent="0.3">
      <c r="B228" s="91"/>
      <c r="C228" s="181" t="s">
        <v>43</v>
      </c>
      <c r="D228" s="40"/>
      <c r="E228" s="40"/>
      <c r="F228" s="40"/>
      <c r="G228" s="191"/>
    </row>
    <row r="229" spans="2:7" ht="19.5" thickBot="1" x14ac:dyDescent="0.35">
      <c r="B229" s="137" t="s">
        <v>73</v>
      </c>
      <c r="C229" s="24"/>
      <c r="D229" s="135"/>
      <c r="E229" s="135"/>
      <c r="F229" s="135"/>
      <c r="G229" s="136">
        <f>G90-G227</f>
        <v>66781.010000000009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A17" sqref="A17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53"/>
      <c r="B1" s="453"/>
      <c r="C1" s="453"/>
      <c r="D1" s="453"/>
      <c r="E1" s="453"/>
    </row>
    <row r="2" spans="1:5" ht="21" x14ac:dyDescent="0.35">
      <c r="A2" s="453" t="s">
        <v>322</v>
      </c>
      <c r="B2" s="453"/>
      <c r="C2" s="453"/>
      <c r="D2" s="453"/>
      <c r="E2" s="453"/>
    </row>
    <row r="3" spans="1:5" ht="21" x14ac:dyDescent="0.35">
      <c r="A3" s="454" t="str">
        <f>'1a. Budget Grant Calculation'!A2:E2</f>
        <v>DEIS School Budget 2021/2022</v>
      </c>
      <c r="B3" s="454"/>
      <c r="C3" s="454"/>
      <c r="D3" s="454"/>
      <c r="E3" s="454"/>
    </row>
    <row r="4" spans="1:5" ht="23.25" x14ac:dyDescent="0.35">
      <c r="A4" s="233" t="str">
        <f>'1a. Budget Grant Calculation'!B4</f>
        <v>Community and Comprehensive School</v>
      </c>
      <c r="B4" s="40"/>
      <c r="C4" s="233"/>
      <c r="D4" s="234"/>
      <c r="E4" s="235"/>
    </row>
    <row r="5" spans="1:5" ht="23.25" x14ac:dyDescent="0.35">
      <c r="A5" s="233" t="str">
        <f>'1a. Budget Grant Calculation'!B5</f>
        <v>654321U</v>
      </c>
      <c r="B5" s="40"/>
      <c r="C5" s="233"/>
      <c r="D5" s="234"/>
      <c r="E5" s="235"/>
    </row>
    <row r="6" spans="1:5" ht="23.25" x14ac:dyDescent="0.35">
      <c r="A6" s="236"/>
      <c r="B6" s="233"/>
      <c r="C6" s="233"/>
      <c r="D6" s="234"/>
      <c r="E6" s="235"/>
    </row>
    <row r="7" spans="1:5" ht="21" x14ac:dyDescent="0.35">
      <c r="A7" s="237" t="s">
        <v>134</v>
      </c>
      <c r="B7" s="238"/>
      <c r="C7" s="238"/>
      <c r="D7" s="238"/>
      <c r="E7" s="238" t="s">
        <v>27</v>
      </c>
    </row>
    <row r="8" spans="1:5" ht="15.75" x14ac:dyDescent="0.25">
      <c r="A8" s="239" t="s">
        <v>135</v>
      </c>
      <c r="B8" s="239"/>
      <c r="C8" s="239"/>
      <c r="D8" s="239"/>
      <c r="E8" s="239">
        <v>0</v>
      </c>
    </row>
    <row r="9" spans="1:5" ht="15.75" x14ac:dyDescent="0.25">
      <c r="A9" s="239" t="s">
        <v>136</v>
      </c>
      <c r="B9" s="239"/>
      <c r="C9" s="239"/>
      <c r="D9" s="239"/>
      <c r="E9" s="239">
        <v>0</v>
      </c>
    </row>
    <row r="10" spans="1:5" s="40" customFormat="1" ht="15.75" x14ac:dyDescent="0.25">
      <c r="A10" s="239" t="s">
        <v>144</v>
      </c>
      <c r="B10" s="239"/>
      <c r="C10" s="239"/>
      <c r="D10" s="239"/>
      <c r="E10" s="239">
        <v>0</v>
      </c>
    </row>
    <row r="11" spans="1:5" s="40" customFormat="1" ht="15.75" x14ac:dyDescent="0.25">
      <c r="A11" s="239" t="s">
        <v>145</v>
      </c>
      <c r="B11" s="239"/>
      <c r="C11" s="239"/>
      <c r="D11" s="239"/>
      <c r="E11" s="239">
        <v>0</v>
      </c>
    </row>
    <row r="12" spans="1:5" ht="15.75" x14ac:dyDescent="0.25">
      <c r="A12" s="239" t="s">
        <v>137</v>
      </c>
      <c r="B12" s="239"/>
      <c r="C12" s="239"/>
      <c r="D12" s="239"/>
      <c r="E12" s="239">
        <v>0</v>
      </c>
    </row>
    <row r="13" spans="1:5" ht="20.25" x14ac:dyDescent="0.3">
      <c r="A13" s="248" t="s">
        <v>146</v>
      </c>
      <c r="B13" s="248"/>
      <c r="C13" s="248"/>
      <c r="D13" s="248"/>
      <c r="E13" s="249">
        <f>SUM(E8:E12)</f>
        <v>0</v>
      </c>
    </row>
    <row r="14" spans="1:5" s="40" customFormat="1" ht="20.25" x14ac:dyDescent="0.3">
      <c r="A14" s="250"/>
      <c r="B14" s="250"/>
      <c r="C14" s="250"/>
      <c r="D14" s="250"/>
      <c r="E14" s="251"/>
    </row>
    <row r="15" spans="1:5" ht="20.25" x14ac:dyDescent="0.3">
      <c r="A15" s="242" t="s">
        <v>138</v>
      </c>
      <c r="B15" s="238"/>
      <c r="C15" s="238"/>
      <c r="D15" s="238"/>
      <c r="E15" s="243"/>
    </row>
    <row r="16" spans="1:5" ht="15.75" x14ac:dyDescent="0.25">
      <c r="A16" s="239" t="s">
        <v>139</v>
      </c>
      <c r="B16" s="239"/>
      <c r="C16" s="239"/>
      <c r="D16" s="239"/>
      <c r="E16" s="244">
        <v>0</v>
      </c>
    </row>
    <row r="17" spans="1:5" ht="15.75" x14ac:dyDescent="0.25">
      <c r="A17" s="239" t="s">
        <v>140</v>
      </c>
      <c r="B17" s="239"/>
      <c r="C17" s="239"/>
      <c r="D17" s="239"/>
      <c r="E17" s="239">
        <v>0</v>
      </c>
    </row>
    <row r="18" spans="1:5" ht="15.75" x14ac:dyDescent="0.25">
      <c r="A18" s="239" t="s">
        <v>120</v>
      </c>
      <c r="B18" s="239"/>
      <c r="C18" s="239"/>
      <c r="D18" s="239"/>
      <c r="E18" s="239">
        <v>0</v>
      </c>
    </row>
    <row r="19" spans="1:5" ht="20.25" x14ac:dyDescent="0.3">
      <c r="A19" s="240"/>
      <c r="B19" s="240"/>
      <c r="C19" s="240"/>
      <c r="D19" s="240"/>
      <c r="E19" s="241">
        <f>SUM(E16:E18)</f>
        <v>0</v>
      </c>
    </row>
    <row r="20" spans="1:5" ht="20.25" x14ac:dyDescent="0.3">
      <c r="A20" s="240"/>
      <c r="B20" s="240"/>
      <c r="C20" s="240"/>
      <c r="D20" s="240"/>
      <c r="E20" s="240"/>
    </row>
    <row r="21" spans="1:5" ht="20.25" x14ac:dyDescent="0.3">
      <c r="A21" s="242" t="s">
        <v>141</v>
      </c>
      <c r="B21" s="238"/>
      <c r="C21" s="238"/>
      <c r="D21" s="238"/>
      <c r="E21" s="238"/>
    </row>
    <row r="22" spans="1:5" ht="15.75" x14ac:dyDescent="0.25">
      <c r="A22" s="239" t="s">
        <v>142</v>
      </c>
      <c r="B22" s="239"/>
      <c r="C22" s="239"/>
      <c r="D22" s="239"/>
      <c r="E22" s="239">
        <v>0</v>
      </c>
    </row>
    <row r="23" spans="1:5" ht="15.75" x14ac:dyDescent="0.25">
      <c r="A23" s="239" t="s">
        <v>143</v>
      </c>
      <c r="B23" s="239"/>
      <c r="C23" s="239"/>
      <c r="D23" s="239"/>
      <c r="E23" s="239">
        <v>0</v>
      </c>
    </row>
    <row r="24" spans="1:5" ht="15.75" x14ac:dyDescent="0.25">
      <c r="A24" s="239" t="s">
        <v>120</v>
      </c>
      <c r="B24" s="239"/>
      <c r="C24" s="239"/>
      <c r="D24" s="239"/>
      <c r="E24" s="239">
        <v>0</v>
      </c>
    </row>
    <row r="25" spans="1:5" ht="20.25" x14ac:dyDescent="0.3">
      <c r="A25" s="240"/>
      <c r="B25" s="240"/>
      <c r="C25" s="240"/>
      <c r="D25" s="240"/>
      <c r="E25" s="241">
        <f>SUM(E22:E24)</f>
        <v>0</v>
      </c>
    </row>
    <row r="26" spans="1:5" ht="20.25" x14ac:dyDescent="0.3">
      <c r="A26" s="245" t="s">
        <v>323</v>
      </c>
      <c r="B26" s="246"/>
      <c r="C26" s="246"/>
      <c r="D26" s="246"/>
      <c r="E26" s="247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B1" sqref="B1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252" t="s">
        <v>288</v>
      </c>
      <c r="C1" s="232"/>
    </row>
    <row r="2" spans="2:3" ht="23.25" x14ac:dyDescent="0.35">
      <c r="B2" s="253" t="s">
        <v>324</v>
      </c>
      <c r="C2" s="254"/>
    </row>
    <row r="3" spans="2:3" ht="22.5" x14ac:dyDescent="0.3">
      <c r="B3" s="254"/>
      <c r="C3" s="254"/>
    </row>
    <row r="4" spans="2:3" ht="21" x14ac:dyDescent="0.35">
      <c r="B4" s="255" t="str">
        <f>'1a. Budget Grant Calculation'!B4</f>
        <v>Community and Comprehensive School</v>
      </c>
      <c r="C4" s="40"/>
    </row>
    <row r="5" spans="2:3" ht="21" x14ac:dyDescent="0.35">
      <c r="B5" s="255" t="str">
        <f>'[1]1.Budget Grant Calculation'!C4</f>
        <v>12345Q</v>
      </c>
      <c r="C5" s="40"/>
    </row>
    <row r="6" spans="2:3" ht="21" x14ac:dyDescent="0.35">
      <c r="B6" s="256"/>
      <c r="C6" s="257"/>
    </row>
    <row r="7" spans="2:3" ht="21" x14ac:dyDescent="0.35">
      <c r="B7" s="239" t="s">
        <v>325</v>
      </c>
      <c r="C7" s="258">
        <f>'3. Opening Bank Position '!E26</f>
        <v>0</v>
      </c>
    </row>
    <row r="8" spans="2:3" ht="21" x14ac:dyDescent="0.35">
      <c r="B8" s="239"/>
      <c r="C8" s="259"/>
    </row>
    <row r="9" spans="2:3" ht="21" x14ac:dyDescent="0.35">
      <c r="B9" s="239" t="s">
        <v>147</v>
      </c>
      <c r="C9" s="259">
        <f>'2. Income &amp; Expenditure Budget'!G90</f>
        <v>126399.8</v>
      </c>
    </row>
    <row r="10" spans="2:3" ht="21" x14ac:dyDescent="0.35">
      <c r="B10" s="239"/>
      <c r="C10" s="259"/>
    </row>
    <row r="11" spans="2:3" ht="21" x14ac:dyDescent="0.35">
      <c r="B11" s="239" t="s">
        <v>148</v>
      </c>
      <c r="C11" s="259">
        <f>'2. Income &amp; Expenditure Budget'!G227</f>
        <v>59618.79</v>
      </c>
    </row>
    <row r="12" spans="2:3" ht="21.75" thickBot="1" x14ac:dyDescent="0.4">
      <c r="B12" s="256"/>
      <c r="C12" s="260"/>
    </row>
    <row r="13" spans="2:3" ht="19.5" thickBot="1" x14ac:dyDescent="0.35">
      <c r="B13" s="261" t="s">
        <v>326</v>
      </c>
      <c r="C13" s="262">
        <f>C7+C9-C11</f>
        <v>66781.010000000009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topLeftCell="A24" workbookViewId="0">
      <selection activeCell="A7" sqref="A7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55" t="s">
        <v>149</v>
      </c>
      <c r="B1" s="455"/>
    </row>
    <row r="2" spans="1:2" ht="18.75" x14ac:dyDescent="0.3">
      <c r="A2" s="456" t="str">
        <f>'4. Estimated Operating Cashflow'!B2</f>
        <v>DEIS School Budget 2021/22</v>
      </c>
      <c r="B2" s="456"/>
    </row>
    <row r="3" spans="1:2" ht="18.75" x14ac:dyDescent="0.3">
      <c r="A3" s="263"/>
      <c r="B3" s="263"/>
    </row>
    <row r="4" spans="1:2" ht="18.75" x14ac:dyDescent="0.3">
      <c r="A4" s="264" t="str">
        <f>'1a. Budget Grant Calculation'!B4</f>
        <v>Community and Comprehensive School</v>
      </c>
      <c r="B4" s="40"/>
    </row>
    <row r="5" spans="1:2" ht="18.75" x14ac:dyDescent="0.3">
      <c r="A5" s="264" t="str">
        <f>'1a.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265" t="s">
        <v>327</v>
      </c>
      <c r="B7" s="266" t="s">
        <v>150</v>
      </c>
    </row>
    <row r="8" spans="1:2" ht="18.75" x14ac:dyDescent="0.3">
      <c r="A8" s="265" t="s">
        <v>151</v>
      </c>
      <c r="B8" s="224"/>
    </row>
    <row r="9" spans="1:2" ht="15.75" x14ac:dyDescent="0.25">
      <c r="A9" s="230"/>
      <c r="B9" s="230"/>
    </row>
    <row r="10" spans="1:2" ht="15.75" x14ac:dyDescent="0.25">
      <c r="A10" s="230"/>
      <c r="B10" s="224"/>
    </row>
    <row r="11" spans="1:2" ht="15.75" x14ac:dyDescent="0.25">
      <c r="A11" s="267" t="s">
        <v>152</v>
      </c>
      <c r="B11" s="268">
        <v>0</v>
      </c>
    </row>
    <row r="12" spans="1:2" ht="15.75" x14ac:dyDescent="0.25">
      <c r="A12" s="269"/>
      <c r="B12" s="268"/>
    </row>
    <row r="13" spans="1:2" ht="15.75" x14ac:dyDescent="0.25">
      <c r="A13" s="270" t="s">
        <v>153</v>
      </c>
      <c r="B13" s="268">
        <v>0</v>
      </c>
    </row>
    <row r="14" spans="1:2" ht="15.75" x14ac:dyDescent="0.25">
      <c r="A14" s="269"/>
      <c r="B14" s="268" t="s">
        <v>26</v>
      </c>
    </row>
    <row r="15" spans="1:2" ht="15.75" x14ac:dyDescent="0.25">
      <c r="A15" s="270" t="s">
        <v>154</v>
      </c>
      <c r="B15" s="268">
        <v>0</v>
      </c>
    </row>
    <row r="16" spans="1:2" ht="15.75" x14ac:dyDescent="0.25">
      <c r="A16" s="271"/>
      <c r="B16" s="268"/>
    </row>
    <row r="17" spans="1:2" ht="18.75" x14ac:dyDescent="0.3">
      <c r="A17" s="265" t="s">
        <v>155</v>
      </c>
      <c r="B17" s="272">
        <f>SUM(B11:B16)</f>
        <v>0</v>
      </c>
    </row>
    <row r="18" spans="1:2" ht="15.75" x14ac:dyDescent="0.25">
      <c r="A18" s="273"/>
      <c r="B18" s="274"/>
    </row>
    <row r="19" spans="1:2" ht="15.75" x14ac:dyDescent="0.25">
      <c r="A19" s="230"/>
      <c r="B19" s="224"/>
    </row>
    <row r="20" spans="1:2" ht="18.75" x14ac:dyDescent="0.3">
      <c r="A20" s="275" t="s">
        <v>156</v>
      </c>
      <c r="B20" s="276"/>
    </row>
    <row r="21" spans="1:2" ht="15.75" x14ac:dyDescent="0.25">
      <c r="A21" s="277"/>
      <c r="B21" s="224"/>
    </row>
    <row r="22" spans="1:2" ht="15.75" x14ac:dyDescent="0.25">
      <c r="A22" s="278" t="s">
        <v>157</v>
      </c>
      <c r="B22" s="279">
        <v>0</v>
      </c>
    </row>
    <row r="23" spans="1:2" ht="15.75" x14ac:dyDescent="0.25">
      <c r="A23" s="278" t="s">
        <v>26</v>
      </c>
      <c r="B23" s="268"/>
    </row>
    <row r="24" spans="1:2" ht="15.75" x14ac:dyDescent="0.25">
      <c r="A24" s="278" t="s">
        <v>158</v>
      </c>
      <c r="B24" s="279">
        <v>0</v>
      </c>
    </row>
    <row r="25" spans="1:2" ht="15.75" x14ac:dyDescent="0.25">
      <c r="A25" s="280"/>
      <c r="B25" s="268"/>
    </row>
    <row r="26" spans="1:2" ht="15.75" x14ac:dyDescent="0.25">
      <c r="A26" s="278" t="s">
        <v>159</v>
      </c>
      <c r="B26" s="279">
        <v>0</v>
      </c>
    </row>
    <row r="27" spans="1:2" ht="15.75" x14ac:dyDescent="0.25">
      <c r="A27" s="280"/>
      <c r="B27" s="268"/>
    </row>
    <row r="28" spans="1:2" ht="15.75" x14ac:dyDescent="0.25">
      <c r="A28" s="278" t="s">
        <v>160</v>
      </c>
      <c r="B28" s="279">
        <v>0</v>
      </c>
    </row>
    <row r="29" spans="1:2" ht="15.75" x14ac:dyDescent="0.25">
      <c r="A29" s="280"/>
      <c r="B29" s="268"/>
    </row>
    <row r="30" spans="1:2" ht="15.75" x14ac:dyDescent="0.25">
      <c r="A30" s="278" t="s">
        <v>161</v>
      </c>
      <c r="B30" s="279">
        <v>0</v>
      </c>
    </row>
    <row r="31" spans="1:2" ht="15.75" x14ac:dyDescent="0.25">
      <c r="A31" s="280"/>
      <c r="B31" s="268"/>
    </row>
    <row r="32" spans="1:2" ht="15.75" x14ac:dyDescent="0.25">
      <c r="A32" s="278" t="s">
        <v>120</v>
      </c>
      <c r="B32" s="279">
        <v>0</v>
      </c>
    </row>
    <row r="33" spans="1:2" ht="15.75" x14ac:dyDescent="0.25">
      <c r="A33" s="273"/>
      <c r="B33" s="224"/>
    </row>
    <row r="34" spans="1:2" ht="18.75" x14ac:dyDescent="0.3">
      <c r="A34" s="300" t="s">
        <v>162</v>
      </c>
      <c r="B34" s="281">
        <f>SUM(B22:B33)</f>
        <v>0</v>
      </c>
    </row>
    <row r="35" spans="1:2" ht="15.75" x14ac:dyDescent="0.25">
      <c r="A35" s="301"/>
      <c r="B35" s="302"/>
    </row>
    <row r="36" spans="1:2" ht="18.75" x14ac:dyDescent="0.3">
      <c r="A36" s="303" t="s">
        <v>163</v>
      </c>
      <c r="B36" s="281">
        <f>B34-B17</f>
        <v>0</v>
      </c>
    </row>
    <row r="37" spans="1:2" x14ac:dyDescent="0.25">
      <c r="A37" s="155"/>
      <c r="B37" s="155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218"/>
  <sheetViews>
    <sheetView topLeftCell="A210" workbookViewId="0">
      <selection activeCell="F210" sqref="F210"/>
    </sheetView>
  </sheetViews>
  <sheetFormatPr defaultRowHeight="15" x14ac:dyDescent="0.25"/>
  <cols>
    <col min="7" max="18" width="8.85546875" customWidth="1"/>
  </cols>
  <sheetData>
    <row r="1" spans="1:18" ht="18.75" x14ac:dyDescent="0.3">
      <c r="A1" s="457" t="str">
        <f>'1a. Budget Grant Calculation'!B4</f>
        <v>Community and Comprehensive School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ht="18.75" x14ac:dyDescent="0.3">
      <c r="A2" s="233" t="str">
        <f>'1a. Budget Grant Calculation'!A2:E2</f>
        <v>DEIS School Budget 2021/2022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33" t="s">
        <v>164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82"/>
      <c r="B4" s="283"/>
      <c r="C4" s="282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84"/>
      <c r="B5" s="125" t="s">
        <v>0</v>
      </c>
      <c r="C5" s="285"/>
      <c r="D5" s="285"/>
      <c r="E5" s="285"/>
      <c r="F5" s="286" t="s">
        <v>165</v>
      </c>
      <c r="G5" s="287" t="s">
        <v>366</v>
      </c>
      <c r="H5" s="287" t="s">
        <v>166</v>
      </c>
      <c r="I5" s="287" t="s">
        <v>167</v>
      </c>
      <c r="J5" s="287" t="s">
        <v>168</v>
      </c>
      <c r="K5" s="287" t="s">
        <v>169</v>
      </c>
      <c r="L5" s="287" t="s">
        <v>170</v>
      </c>
      <c r="M5" s="287" t="s">
        <v>171</v>
      </c>
      <c r="N5" s="287" t="s">
        <v>172</v>
      </c>
      <c r="O5" s="287" t="s">
        <v>173</v>
      </c>
      <c r="P5" s="287" t="s">
        <v>328</v>
      </c>
      <c r="Q5" s="287" t="s">
        <v>329</v>
      </c>
      <c r="R5" s="287" t="s">
        <v>330</v>
      </c>
    </row>
    <row r="6" spans="1:18" ht="15.75" thickBot="1" x14ac:dyDescent="0.3">
      <c r="A6" s="123"/>
      <c r="B6" s="47"/>
      <c r="C6" s="47"/>
      <c r="D6" s="47"/>
      <c r="E6" s="47"/>
      <c r="F6" s="288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15.75" thickBot="1" x14ac:dyDescent="0.3">
      <c r="A7" s="97" t="s">
        <v>1</v>
      </c>
      <c r="B7" s="96"/>
      <c r="C7" s="93"/>
      <c r="D7" s="93"/>
      <c r="E7" s="94"/>
      <c r="F7" s="95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</row>
    <row r="8" spans="1:18" ht="15.75" thickBot="1" x14ac:dyDescent="0.3">
      <c r="A8" s="92">
        <v>3010</v>
      </c>
      <c r="B8" s="78" t="s">
        <v>193</v>
      </c>
      <c r="C8" s="68"/>
      <c r="D8" s="68"/>
      <c r="E8" s="98"/>
      <c r="F8" s="132">
        <f>'2. Income &amp; Expenditure Budget'!G14</f>
        <v>41930</v>
      </c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</row>
    <row r="9" spans="1:18" ht="15.75" thickBot="1" x14ac:dyDescent="0.3">
      <c r="A9" s="92">
        <v>3020</v>
      </c>
      <c r="B9" s="78" t="s">
        <v>127</v>
      </c>
      <c r="C9" s="331" t="s">
        <v>213</v>
      </c>
      <c r="D9" s="68"/>
      <c r="E9" s="98"/>
      <c r="F9" s="132">
        <f>'2. Income &amp; Expenditure Budget'!G15</f>
        <v>0</v>
      </c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</row>
    <row r="10" spans="1:18" ht="15.75" thickBot="1" x14ac:dyDescent="0.3">
      <c r="A10" s="92">
        <v>3030</v>
      </c>
      <c r="B10" s="78" t="s">
        <v>194</v>
      </c>
      <c r="C10" s="68"/>
      <c r="D10" s="68"/>
      <c r="E10" s="98"/>
      <c r="F10" s="132">
        <f>'2. Income &amp; Expenditure Budget'!G16</f>
        <v>0</v>
      </c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</row>
    <row r="11" spans="1:18" ht="15.75" thickBot="1" x14ac:dyDescent="0.3">
      <c r="A11" s="85">
        <v>3050</v>
      </c>
      <c r="B11" s="79" t="s">
        <v>89</v>
      </c>
      <c r="C11" s="69"/>
      <c r="D11" s="69"/>
      <c r="E11" s="99"/>
      <c r="F11" s="132">
        <f>'2. Income &amp; Expenditure Budget'!G17</f>
        <v>24500</v>
      </c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</row>
    <row r="12" spans="1:18" ht="15.75" thickBot="1" x14ac:dyDescent="0.3">
      <c r="A12" s="86">
        <v>3150</v>
      </c>
      <c r="B12" s="80" t="s">
        <v>214</v>
      </c>
      <c r="C12" s="69"/>
      <c r="D12" s="69"/>
      <c r="E12" s="99"/>
      <c r="F12" s="132">
        <f>'2. Income &amp; Expenditure Budget'!G18</f>
        <v>3900</v>
      </c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</row>
    <row r="13" spans="1:18" ht="15.75" thickBot="1" x14ac:dyDescent="0.3">
      <c r="A13" s="86">
        <v>3170</v>
      </c>
      <c r="B13" s="80" t="s">
        <v>42</v>
      </c>
      <c r="C13" s="69"/>
      <c r="D13" s="69"/>
      <c r="E13" s="99"/>
      <c r="F13" s="132">
        <f>'2. Income &amp; Expenditure Budget'!G19</f>
        <v>0</v>
      </c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</row>
    <row r="14" spans="1:18" ht="15.75" thickBot="1" x14ac:dyDescent="0.3">
      <c r="A14" s="86">
        <v>3190</v>
      </c>
      <c r="B14" s="80" t="s">
        <v>90</v>
      </c>
      <c r="C14" s="69"/>
      <c r="D14" s="69"/>
      <c r="E14" s="99"/>
      <c r="F14" s="132">
        <f>'2. Income &amp; Expenditure Budget'!G20</f>
        <v>600</v>
      </c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</row>
    <row r="15" spans="1:18" ht="15.75" thickBot="1" x14ac:dyDescent="0.3">
      <c r="A15" s="86">
        <v>3200</v>
      </c>
      <c r="B15" s="80" t="s">
        <v>215</v>
      </c>
      <c r="C15" s="69"/>
      <c r="D15" s="69"/>
      <c r="E15" s="99"/>
      <c r="F15" s="132">
        <f>'2. Income &amp; Expenditure Budget'!G21</f>
        <v>950</v>
      </c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</row>
    <row r="16" spans="1:18" ht="15.75" thickBot="1" x14ac:dyDescent="0.3">
      <c r="A16" s="86">
        <v>3210</v>
      </c>
      <c r="B16" s="80" t="s">
        <v>216</v>
      </c>
      <c r="C16" s="69"/>
      <c r="D16" s="69"/>
      <c r="E16" s="99"/>
      <c r="F16" s="132">
        <f>'2. Income &amp; Expenditure Budget'!G22</f>
        <v>1510</v>
      </c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</row>
    <row r="17" spans="1:18" ht="15.75" thickBot="1" x14ac:dyDescent="0.3">
      <c r="A17" s="86">
        <v>3220</v>
      </c>
      <c r="B17" s="80" t="s">
        <v>2</v>
      </c>
      <c r="C17" s="69"/>
      <c r="D17" s="69"/>
      <c r="E17" s="99"/>
      <c r="F17" s="132">
        <f>'2. Income &amp; Expenditure Budget'!G23</f>
        <v>0</v>
      </c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</row>
    <row r="18" spans="1:18" ht="15.75" thickBot="1" x14ac:dyDescent="0.3">
      <c r="A18" s="86">
        <v>3230</v>
      </c>
      <c r="B18" s="80" t="s">
        <v>203</v>
      </c>
      <c r="C18" s="69"/>
      <c r="D18" s="69"/>
      <c r="E18" s="99"/>
      <c r="F18" s="132">
        <f>'2. Income &amp; Expenditure Budget'!G24</f>
        <v>0</v>
      </c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</row>
    <row r="19" spans="1:18" ht="15.75" thickBot="1" x14ac:dyDescent="0.3">
      <c r="A19" s="86">
        <v>3240</v>
      </c>
      <c r="B19" s="80" t="s">
        <v>217</v>
      </c>
      <c r="C19" s="69"/>
      <c r="D19" s="69"/>
      <c r="E19" s="99"/>
      <c r="F19" s="132">
        <f>'2. Income &amp; Expenditure Budget'!G25</f>
        <v>5130</v>
      </c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</row>
    <row r="20" spans="1:18" ht="15.75" thickBot="1" x14ac:dyDescent="0.3">
      <c r="A20" s="86">
        <v>3245</v>
      </c>
      <c r="B20" s="80" t="s">
        <v>174</v>
      </c>
      <c r="C20" s="69"/>
      <c r="D20" s="69"/>
      <c r="E20" s="99"/>
      <c r="F20" s="132">
        <f>'2. Income &amp; Expenditure Budget'!G26</f>
        <v>130</v>
      </c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</row>
    <row r="21" spans="1:18" ht="15.75" thickBot="1" x14ac:dyDescent="0.3">
      <c r="A21" s="87">
        <v>3255</v>
      </c>
      <c r="B21" s="81" t="s">
        <v>104</v>
      </c>
      <c r="C21" s="69"/>
      <c r="D21" s="69"/>
      <c r="E21" s="99"/>
      <c r="F21" s="132">
        <f>'2. Income &amp; Expenditure Budget'!G27</f>
        <v>0</v>
      </c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</row>
    <row r="22" spans="1:18" ht="15.75" thickBot="1" x14ac:dyDescent="0.3">
      <c r="A22" s="178">
        <v>3270</v>
      </c>
      <c r="B22" s="179" t="s">
        <v>91</v>
      </c>
      <c r="C22" s="174"/>
      <c r="D22" s="174"/>
      <c r="E22" s="175"/>
      <c r="F22" s="132">
        <f>'2. Income &amp; Expenditure Budget'!G28</f>
        <v>0</v>
      </c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</row>
    <row r="23" spans="1:18" ht="15.75" thickBot="1" x14ac:dyDescent="0.3">
      <c r="A23" s="304">
        <v>3275</v>
      </c>
      <c r="B23" s="305" t="s">
        <v>195</v>
      </c>
      <c r="C23" s="306"/>
      <c r="D23" s="306"/>
      <c r="E23" s="307"/>
      <c r="F23" s="132">
        <f>'2. Income &amp; Expenditure Budget'!G29</f>
        <v>0</v>
      </c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ht="15.75" thickBot="1" x14ac:dyDescent="0.3">
      <c r="A24" s="90">
        <v>3277</v>
      </c>
      <c r="B24" s="84" t="s">
        <v>293</v>
      </c>
      <c r="C24" s="74"/>
      <c r="D24" s="68"/>
      <c r="E24" s="98"/>
      <c r="F24" s="132">
        <f>'2. Income &amp; Expenditure Budget'!G30</f>
        <v>0</v>
      </c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</row>
    <row r="25" spans="1:18" ht="15.75" thickBot="1" x14ac:dyDescent="0.3">
      <c r="A25" s="86">
        <v>3280</v>
      </c>
      <c r="B25" s="80" t="s">
        <v>294</v>
      </c>
      <c r="C25" s="71"/>
      <c r="D25" s="69"/>
      <c r="E25" s="99"/>
      <c r="F25" s="132">
        <f>'2. Income &amp; Expenditure Budget'!G31</f>
        <v>10000</v>
      </c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8" ht="15.75" thickBot="1" x14ac:dyDescent="0.3">
      <c r="A26" s="86">
        <v>3281</v>
      </c>
      <c r="B26" s="80" t="s">
        <v>295</v>
      </c>
      <c r="C26" s="71"/>
      <c r="D26" s="69"/>
      <c r="E26" s="99"/>
      <c r="F26" s="132">
        <f>'2. Income &amp; Expenditure Budget'!G32</f>
        <v>2149.7999999999997</v>
      </c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</row>
    <row r="27" spans="1:18" ht="15.75" thickBot="1" x14ac:dyDescent="0.3">
      <c r="A27" s="86">
        <v>3282</v>
      </c>
      <c r="B27" s="80" t="s">
        <v>296</v>
      </c>
      <c r="C27" s="71"/>
      <c r="D27" s="69"/>
      <c r="E27" s="99"/>
      <c r="F27" s="132">
        <f>'2. Income &amp; Expenditure Budget'!G33</f>
        <v>8000</v>
      </c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</row>
    <row r="28" spans="1:18" ht="15.75" thickBot="1" x14ac:dyDescent="0.3">
      <c r="A28" s="86">
        <v>3283</v>
      </c>
      <c r="B28" s="80" t="s">
        <v>297</v>
      </c>
      <c r="C28" s="71"/>
      <c r="D28" s="69"/>
      <c r="E28" s="99"/>
      <c r="F28" s="132">
        <f>'2. Income &amp; Expenditure Budget'!G34</f>
        <v>21000</v>
      </c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</row>
    <row r="29" spans="1:18" ht="15.75" thickBot="1" x14ac:dyDescent="0.3">
      <c r="A29" s="86">
        <v>3284</v>
      </c>
      <c r="B29" s="80" t="s">
        <v>299</v>
      </c>
      <c r="C29" s="71"/>
      <c r="D29" s="69"/>
      <c r="E29" s="99"/>
      <c r="F29" s="132">
        <f>'2. Income &amp; Expenditure Budget'!G35</f>
        <v>6600</v>
      </c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8" ht="15.75" thickBot="1" x14ac:dyDescent="0.3">
      <c r="A30" s="86">
        <v>3285</v>
      </c>
      <c r="B30" s="80" t="s">
        <v>300</v>
      </c>
      <c r="C30" s="71"/>
      <c r="D30" s="69"/>
      <c r="E30" s="99"/>
      <c r="F30" s="132">
        <f>'2. Income &amp; Expenditure Budget'!G36</f>
        <v>0</v>
      </c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18" ht="15.75" thickBot="1" x14ac:dyDescent="0.3">
      <c r="A31" s="86">
        <v>3286</v>
      </c>
      <c r="B31" s="80" t="s">
        <v>301</v>
      </c>
      <c r="C31" s="71"/>
      <c r="D31" s="69"/>
      <c r="E31" s="99"/>
      <c r="F31" s="132">
        <f>'2. Income &amp; Expenditure Budget'!G37</f>
        <v>0</v>
      </c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</row>
    <row r="32" spans="1:18" ht="15.75" thickBot="1" x14ac:dyDescent="0.3">
      <c r="A32" s="86">
        <v>3287</v>
      </c>
      <c r="B32" s="83" t="s">
        <v>302</v>
      </c>
      <c r="C32" s="72"/>
      <c r="D32" s="73"/>
      <c r="E32" s="100"/>
      <c r="F32" s="132">
        <f>'2. Income &amp; Expenditure Budget'!G38</f>
        <v>0</v>
      </c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</row>
    <row r="33" spans="1:18" ht="15.75" thickBot="1" x14ac:dyDescent="0.3">
      <c r="A33" s="86">
        <v>3290</v>
      </c>
      <c r="B33" s="363" t="s">
        <v>3</v>
      </c>
      <c r="C33" s="71"/>
      <c r="D33" s="69"/>
      <c r="E33" s="99"/>
      <c r="F33" s="132">
        <f>'2. Income &amp; Expenditure Budget'!G39</f>
        <v>0</v>
      </c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</row>
    <row r="34" spans="1:18" ht="15.75" thickBot="1" x14ac:dyDescent="0.3">
      <c r="A34" s="90">
        <v>3294</v>
      </c>
      <c r="B34" s="364" t="s">
        <v>106</v>
      </c>
      <c r="C34" s="74"/>
      <c r="D34" s="68"/>
      <c r="E34" s="98"/>
      <c r="F34" s="132">
        <f>'2. Income &amp; Expenditure Budget'!G40</f>
        <v>0</v>
      </c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</row>
    <row r="35" spans="1:18" ht="15.75" thickBot="1" x14ac:dyDescent="0.3">
      <c r="A35" s="97" t="s">
        <v>53</v>
      </c>
      <c r="B35" s="96"/>
      <c r="C35" s="93"/>
      <c r="D35" s="93"/>
      <c r="E35" s="94"/>
      <c r="F35" s="324">
        <f>SUM(F8:F34)</f>
        <v>126399.8</v>
      </c>
      <c r="G35" s="324">
        <f t="shared" ref="G35:R35" si="0">SUM(G8:G34)</f>
        <v>0</v>
      </c>
      <c r="H35" s="324">
        <f t="shared" si="0"/>
        <v>0</v>
      </c>
      <c r="I35" s="324">
        <f t="shared" si="0"/>
        <v>0</v>
      </c>
      <c r="J35" s="324">
        <f t="shared" si="0"/>
        <v>0</v>
      </c>
      <c r="K35" s="324">
        <f t="shared" si="0"/>
        <v>0</v>
      </c>
      <c r="L35" s="324">
        <f t="shared" si="0"/>
        <v>0</v>
      </c>
      <c r="M35" s="324">
        <f t="shared" si="0"/>
        <v>0</v>
      </c>
      <c r="N35" s="324">
        <f t="shared" si="0"/>
        <v>0</v>
      </c>
      <c r="O35" s="324">
        <f t="shared" si="0"/>
        <v>0</v>
      </c>
      <c r="P35" s="324">
        <f t="shared" si="0"/>
        <v>0</v>
      </c>
      <c r="Q35" s="324">
        <f t="shared" si="0"/>
        <v>0</v>
      </c>
      <c r="R35" s="324">
        <f t="shared" si="0"/>
        <v>0</v>
      </c>
    </row>
    <row r="36" spans="1:18" ht="15.75" thickBot="1" x14ac:dyDescent="0.3">
      <c r="A36" s="309"/>
      <c r="B36" s="309"/>
      <c r="C36" s="309"/>
      <c r="D36" s="309"/>
      <c r="E36" s="310"/>
      <c r="F36" s="381">
        <f>'2. Income &amp; Expenditure Budget'!G43</f>
        <v>0</v>
      </c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</row>
    <row r="37" spans="1:18" ht="15.75" thickBot="1" x14ac:dyDescent="0.3">
      <c r="A37" s="97" t="s">
        <v>218</v>
      </c>
      <c r="B37" s="96"/>
      <c r="C37" s="93"/>
      <c r="D37" s="93"/>
      <c r="E37" s="94"/>
      <c r="F37" s="324">
        <f>'2. Income &amp; Expenditure Budget'!G44</f>
        <v>0</v>
      </c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</row>
    <row r="38" spans="1:18" ht="15.75" thickBot="1" x14ac:dyDescent="0.3">
      <c r="A38" s="345">
        <v>3295</v>
      </c>
      <c r="B38" s="342" t="s">
        <v>175</v>
      </c>
      <c r="C38" s="312"/>
      <c r="D38" s="312"/>
      <c r="E38" s="340"/>
      <c r="F38" s="132">
        <f>'2. Income &amp; Expenditure Budget'!G45</f>
        <v>0</v>
      </c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</row>
    <row r="39" spans="1:18" ht="15.75" thickBot="1" x14ac:dyDescent="0.3">
      <c r="A39" s="346">
        <v>3296</v>
      </c>
      <c r="B39" s="343" t="s">
        <v>176</v>
      </c>
      <c r="C39" s="294"/>
      <c r="D39" s="294"/>
      <c r="E39" s="338"/>
      <c r="F39" s="132">
        <f>'2. Income &amp; Expenditure Budget'!G46</f>
        <v>0</v>
      </c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15.75" thickBot="1" x14ac:dyDescent="0.3">
      <c r="A40" s="346">
        <v>3297</v>
      </c>
      <c r="B40" s="343" t="s">
        <v>177</v>
      </c>
      <c r="C40" s="294"/>
      <c r="D40" s="294"/>
      <c r="E40" s="338"/>
      <c r="F40" s="132">
        <f>'2. Income &amp; Expenditure Budget'!G47</f>
        <v>0</v>
      </c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</row>
    <row r="41" spans="1:18" ht="15.75" thickBot="1" x14ac:dyDescent="0.3">
      <c r="A41" s="346">
        <v>3298</v>
      </c>
      <c r="B41" s="343" t="s">
        <v>178</v>
      </c>
      <c r="C41" s="294"/>
      <c r="D41" s="294"/>
      <c r="E41" s="338"/>
      <c r="F41" s="132">
        <f>'2. Income &amp; Expenditure Budget'!G48</f>
        <v>0</v>
      </c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ht="15.75" thickBot="1" x14ac:dyDescent="0.3">
      <c r="A42" s="347">
        <v>3299</v>
      </c>
      <c r="B42" s="343" t="s">
        <v>179</v>
      </c>
      <c r="C42" s="294"/>
      <c r="D42" s="294"/>
      <c r="E42" s="338"/>
      <c r="F42" s="132">
        <f>'2. Income &amp; Expenditure Budget'!G49</f>
        <v>0</v>
      </c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</row>
    <row r="43" spans="1:18" ht="15.75" thickBot="1" x14ac:dyDescent="0.3">
      <c r="A43" s="344" t="s">
        <v>180</v>
      </c>
      <c r="B43" s="313"/>
      <c r="C43" s="313"/>
      <c r="D43" s="313"/>
      <c r="E43" s="314"/>
      <c r="F43" s="324">
        <f>SUM(F38:F42)</f>
        <v>0</v>
      </c>
      <c r="G43" s="324">
        <f t="shared" ref="G43:R43" si="1">SUM(G38:G42)</f>
        <v>0</v>
      </c>
      <c r="H43" s="324">
        <f t="shared" si="1"/>
        <v>0</v>
      </c>
      <c r="I43" s="324">
        <f t="shared" si="1"/>
        <v>0</v>
      </c>
      <c r="J43" s="324">
        <f t="shared" si="1"/>
        <v>0</v>
      </c>
      <c r="K43" s="324">
        <f t="shared" si="1"/>
        <v>0</v>
      </c>
      <c r="L43" s="324">
        <f t="shared" si="1"/>
        <v>0</v>
      </c>
      <c r="M43" s="324">
        <f t="shared" si="1"/>
        <v>0</v>
      </c>
      <c r="N43" s="324">
        <f t="shared" si="1"/>
        <v>0</v>
      </c>
      <c r="O43" s="324">
        <f t="shared" si="1"/>
        <v>0</v>
      </c>
      <c r="P43" s="324">
        <f t="shared" si="1"/>
        <v>0</v>
      </c>
      <c r="Q43" s="324">
        <f t="shared" si="1"/>
        <v>0</v>
      </c>
      <c r="R43" s="324">
        <f t="shared" si="1"/>
        <v>0</v>
      </c>
    </row>
    <row r="44" spans="1:18" ht="15.75" thickBot="1" x14ac:dyDescent="0.3">
      <c r="A44" s="89"/>
      <c r="B44" s="60" t="s">
        <v>43</v>
      </c>
      <c r="C44" s="40"/>
      <c r="D44" s="10"/>
      <c r="E44" s="10"/>
      <c r="F44" s="381">
        <f>'2. Income &amp; Expenditure Budget'!G51</f>
        <v>0</v>
      </c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</row>
    <row r="45" spans="1:18" ht="15.75" thickBot="1" x14ac:dyDescent="0.3">
      <c r="A45" s="97" t="s">
        <v>59</v>
      </c>
      <c r="B45" s="96"/>
      <c r="C45" s="93"/>
      <c r="D45" s="93"/>
      <c r="E45" s="94"/>
      <c r="F45" s="324">
        <f>'2. Income &amp; Expenditure Budget'!G52</f>
        <v>0</v>
      </c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</row>
    <row r="46" spans="1:18" ht="15.75" thickBot="1" x14ac:dyDescent="0.3">
      <c r="A46" s="90">
        <v>3310</v>
      </c>
      <c r="B46" s="84" t="s">
        <v>83</v>
      </c>
      <c r="C46" s="74"/>
      <c r="D46" s="68"/>
      <c r="E46" s="98"/>
      <c r="F46" s="132">
        <f>'2. Income &amp; Expenditure Budget'!G53</f>
        <v>0</v>
      </c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</row>
    <row r="47" spans="1:18" ht="15.75" thickBot="1" x14ac:dyDescent="0.3">
      <c r="A47" s="86">
        <v>3330</v>
      </c>
      <c r="B47" s="80" t="s">
        <v>105</v>
      </c>
      <c r="C47" s="71"/>
      <c r="D47" s="69"/>
      <c r="E47" s="99"/>
      <c r="F47" s="132">
        <f>'2. Income &amp; Expenditure Budget'!G54</f>
        <v>0</v>
      </c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</row>
    <row r="48" spans="1:18" ht="15.75" thickBot="1" x14ac:dyDescent="0.3">
      <c r="A48" s="87">
        <v>3335</v>
      </c>
      <c r="B48" s="81" t="s">
        <v>219</v>
      </c>
      <c r="C48" s="71"/>
      <c r="D48" s="69"/>
      <c r="E48" s="99"/>
      <c r="F48" s="132">
        <f>'2. Income &amp; Expenditure Budget'!G55</f>
        <v>0</v>
      </c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ht="15.75" thickBot="1" x14ac:dyDescent="0.3">
      <c r="A49" s="87">
        <v>3350</v>
      </c>
      <c r="B49" s="82" t="s">
        <v>92</v>
      </c>
      <c r="C49" s="71"/>
      <c r="D49" s="69"/>
      <c r="E49" s="99"/>
      <c r="F49" s="132">
        <f>'2. Income &amp; Expenditure Budget'!G56</f>
        <v>0</v>
      </c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</row>
    <row r="50" spans="1:18" ht="15.75" thickBot="1" x14ac:dyDescent="0.3">
      <c r="A50" s="87">
        <v>3360</v>
      </c>
      <c r="B50" s="82" t="s">
        <v>93</v>
      </c>
      <c r="C50" s="71"/>
      <c r="D50" s="69"/>
      <c r="E50" s="99"/>
      <c r="F50" s="132">
        <f>'2. Income &amp; Expenditure Budget'!G57</f>
        <v>0</v>
      </c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</row>
    <row r="51" spans="1:18" ht="15.75" thickBot="1" x14ac:dyDescent="0.3">
      <c r="A51" s="87">
        <v>3370</v>
      </c>
      <c r="B51" s="82" t="s">
        <v>204</v>
      </c>
      <c r="C51" s="71"/>
      <c r="D51" s="69"/>
      <c r="E51" s="99"/>
      <c r="F51" s="132">
        <f>'2. Income &amp; Expenditure Budget'!G58</f>
        <v>0</v>
      </c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</row>
    <row r="52" spans="1:18" ht="15.75" thickBot="1" x14ac:dyDescent="0.3">
      <c r="A52" s="87">
        <v>3375</v>
      </c>
      <c r="B52" s="81" t="s">
        <v>44</v>
      </c>
      <c r="C52" s="71"/>
      <c r="D52" s="69"/>
      <c r="E52" s="99"/>
      <c r="F52" s="132">
        <f>'2. Income &amp; Expenditure Budget'!G59</f>
        <v>0</v>
      </c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</row>
    <row r="53" spans="1:18" ht="15.75" thickBot="1" x14ac:dyDescent="0.3">
      <c r="A53" s="87">
        <v>3390</v>
      </c>
      <c r="B53" s="82" t="s">
        <v>45</v>
      </c>
      <c r="C53" s="71"/>
      <c r="D53" s="69"/>
      <c r="E53" s="99"/>
      <c r="F53" s="132">
        <f>'2. Income &amp; Expenditure Budget'!G60</f>
        <v>0</v>
      </c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</row>
    <row r="54" spans="1:18" ht="15.75" thickBot="1" x14ac:dyDescent="0.3">
      <c r="A54" s="86">
        <v>3410</v>
      </c>
      <c r="B54" s="80" t="s">
        <v>74</v>
      </c>
      <c r="C54" s="71"/>
      <c r="D54" s="69"/>
      <c r="E54" s="99"/>
      <c r="F54" s="132">
        <f>'2. Income &amp; Expenditure Budget'!G61</f>
        <v>0</v>
      </c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</row>
    <row r="55" spans="1:18" ht="15.75" thickBot="1" x14ac:dyDescent="0.3">
      <c r="A55" s="86">
        <v>3420</v>
      </c>
      <c r="B55" s="80" t="s">
        <v>4</v>
      </c>
      <c r="C55" s="71"/>
      <c r="D55" s="69"/>
      <c r="E55" s="99"/>
      <c r="F55" s="132">
        <f>'2. Income &amp; Expenditure Budget'!G62</f>
        <v>0</v>
      </c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</row>
    <row r="56" spans="1:18" ht="15.75" thickBot="1" x14ac:dyDescent="0.3">
      <c r="A56" s="86">
        <v>3430</v>
      </c>
      <c r="B56" s="80" t="s">
        <v>5</v>
      </c>
      <c r="C56" s="71"/>
      <c r="D56" s="69"/>
      <c r="E56" s="99"/>
      <c r="F56" s="132">
        <f>'2. Income &amp; Expenditure Budget'!G63</f>
        <v>0</v>
      </c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</row>
    <row r="57" spans="1:18" ht="15.75" thickBot="1" x14ac:dyDescent="0.3">
      <c r="A57" s="86">
        <v>3440</v>
      </c>
      <c r="B57" s="80" t="s">
        <v>220</v>
      </c>
      <c r="C57" s="71"/>
      <c r="D57" s="69"/>
      <c r="E57" s="99"/>
      <c r="F57" s="132">
        <f>'2. Income &amp; Expenditure Budget'!G64</f>
        <v>0</v>
      </c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</row>
    <row r="58" spans="1:18" ht="15.75" thickBot="1" x14ac:dyDescent="0.3">
      <c r="A58" s="86">
        <v>3450</v>
      </c>
      <c r="B58" s="80" t="s">
        <v>205</v>
      </c>
      <c r="C58" s="71"/>
      <c r="D58" s="69"/>
      <c r="E58" s="99"/>
      <c r="F58" s="132">
        <f>'2. Income &amp; Expenditure Budget'!G65</f>
        <v>0</v>
      </c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</row>
    <row r="59" spans="1:18" ht="15.75" thickBot="1" x14ac:dyDescent="0.3">
      <c r="A59" s="86">
        <v>3490</v>
      </c>
      <c r="B59" s="80" t="s">
        <v>206</v>
      </c>
      <c r="C59" s="71"/>
      <c r="D59" s="69"/>
      <c r="E59" s="99"/>
      <c r="F59" s="132">
        <f>'2. Income &amp; Expenditure Budget'!G66</f>
        <v>0</v>
      </c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</row>
    <row r="60" spans="1:18" ht="15.75" thickBot="1" x14ac:dyDescent="0.3">
      <c r="A60" s="87">
        <v>3495</v>
      </c>
      <c r="B60" s="81" t="s">
        <v>46</v>
      </c>
      <c r="C60" s="71"/>
      <c r="D60" s="71"/>
      <c r="E60" s="101"/>
      <c r="F60" s="132">
        <f>'2. Income &amp; Expenditure Budget'!G67</f>
        <v>0</v>
      </c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8" ht="15.75" thickBot="1" x14ac:dyDescent="0.3">
      <c r="A61" s="87">
        <v>3500</v>
      </c>
      <c r="B61" s="82" t="s">
        <v>221</v>
      </c>
      <c r="C61" s="71"/>
      <c r="D61" s="71"/>
      <c r="E61" s="101"/>
      <c r="F61" s="132">
        <f>'2. Income &amp; Expenditure Budget'!G68</f>
        <v>0</v>
      </c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</row>
    <row r="62" spans="1:18" ht="15.75" thickBot="1" x14ac:dyDescent="0.3">
      <c r="A62" s="87">
        <v>3510</v>
      </c>
      <c r="B62" s="82" t="s">
        <v>6</v>
      </c>
      <c r="C62" s="71"/>
      <c r="D62" s="69"/>
      <c r="E62" s="99"/>
      <c r="F62" s="132">
        <f>'2. Income &amp; Expenditure Budget'!G69</f>
        <v>0</v>
      </c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</row>
    <row r="63" spans="1:18" ht="15.75" thickBot="1" x14ac:dyDescent="0.3">
      <c r="A63" s="87">
        <v>3520</v>
      </c>
      <c r="B63" s="82" t="s">
        <v>222</v>
      </c>
      <c r="C63" s="71"/>
      <c r="D63" s="69"/>
      <c r="E63" s="99"/>
      <c r="F63" s="132">
        <f>'2. Income &amp; Expenditure Budget'!G70</f>
        <v>0</v>
      </c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</row>
    <row r="64" spans="1:18" ht="15.75" thickBot="1" x14ac:dyDescent="0.3">
      <c r="A64" s="87">
        <v>3530</v>
      </c>
      <c r="B64" s="82" t="s">
        <v>223</v>
      </c>
      <c r="C64" s="71"/>
      <c r="D64" s="69"/>
      <c r="E64" s="99"/>
      <c r="F64" s="132">
        <f>'2. Income &amp; Expenditure Budget'!G71</f>
        <v>0</v>
      </c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</row>
    <row r="65" spans="1:18" ht="15.75" thickBot="1" x14ac:dyDescent="0.3">
      <c r="A65" s="87">
        <v>3535</v>
      </c>
      <c r="B65" s="81" t="s">
        <v>224</v>
      </c>
      <c r="C65" s="71"/>
      <c r="D65" s="69"/>
      <c r="E65" s="99"/>
      <c r="F65" s="132">
        <f>'2. Income &amp; Expenditure Budget'!G72</f>
        <v>0</v>
      </c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</row>
    <row r="66" spans="1:18" ht="15.75" thickBot="1" x14ac:dyDescent="0.3">
      <c r="A66" s="86">
        <v>3550</v>
      </c>
      <c r="B66" s="80" t="s">
        <v>47</v>
      </c>
      <c r="C66" s="71"/>
      <c r="D66" s="69"/>
      <c r="E66" s="99"/>
      <c r="F66" s="132">
        <f>'2. Income &amp; Expenditure Budget'!G73</f>
        <v>0</v>
      </c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</row>
    <row r="67" spans="1:18" ht="15.75" thickBot="1" x14ac:dyDescent="0.3">
      <c r="A67" s="88">
        <v>3570</v>
      </c>
      <c r="B67" s="83" t="s">
        <v>94</v>
      </c>
      <c r="C67" s="72"/>
      <c r="D67" s="73"/>
      <c r="E67" s="100"/>
      <c r="F67" s="132">
        <f>'2. Income &amp; Expenditure Budget'!G74</f>
        <v>0</v>
      </c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</row>
    <row r="68" spans="1:18" ht="15.75" thickBot="1" x14ac:dyDescent="0.3">
      <c r="A68" s="290">
        <v>3574</v>
      </c>
      <c r="B68" s="291" t="s">
        <v>181</v>
      </c>
      <c r="C68" s="292"/>
      <c r="D68" s="293"/>
      <c r="E68" s="293"/>
      <c r="F68" s="132">
        <f>'2. Income &amp; Expenditure Budget'!G75</f>
        <v>0</v>
      </c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</row>
    <row r="69" spans="1:18" ht="15.75" thickBot="1" x14ac:dyDescent="0.3">
      <c r="A69" s="290">
        <v>3575</v>
      </c>
      <c r="B69" s="291" t="s">
        <v>182</v>
      </c>
      <c r="C69" s="292"/>
      <c r="D69" s="293"/>
      <c r="E69" s="293"/>
      <c r="F69" s="132">
        <f>'2. Income &amp; Expenditure Budget'!G76</f>
        <v>0</v>
      </c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</row>
    <row r="70" spans="1:18" ht="15.75" thickBot="1" x14ac:dyDescent="0.3">
      <c r="A70" s="97" t="s">
        <v>60</v>
      </c>
      <c r="B70" s="96"/>
      <c r="C70" s="93"/>
      <c r="D70" s="93"/>
      <c r="E70" s="94"/>
      <c r="F70" s="324">
        <f>SUM(F46:F69)</f>
        <v>0</v>
      </c>
      <c r="G70" s="324">
        <f t="shared" ref="G70:R70" si="2">SUM(G46:G69)</f>
        <v>0</v>
      </c>
      <c r="H70" s="324">
        <f t="shared" si="2"/>
        <v>0</v>
      </c>
      <c r="I70" s="324">
        <f t="shared" si="2"/>
        <v>0</v>
      </c>
      <c r="J70" s="324">
        <f t="shared" si="2"/>
        <v>0</v>
      </c>
      <c r="K70" s="324">
        <f t="shared" si="2"/>
        <v>0</v>
      </c>
      <c r="L70" s="324">
        <f t="shared" si="2"/>
        <v>0</v>
      </c>
      <c r="M70" s="324">
        <f t="shared" si="2"/>
        <v>0</v>
      </c>
      <c r="N70" s="324">
        <f t="shared" si="2"/>
        <v>0</v>
      </c>
      <c r="O70" s="324">
        <f t="shared" si="2"/>
        <v>0</v>
      </c>
      <c r="P70" s="324">
        <f t="shared" si="2"/>
        <v>0</v>
      </c>
      <c r="Q70" s="324">
        <f t="shared" si="2"/>
        <v>0</v>
      </c>
      <c r="R70" s="324">
        <f t="shared" si="2"/>
        <v>0</v>
      </c>
    </row>
    <row r="71" spans="1:18" ht="15.75" thickBot="1" x14ac:dyDescent="0.3">
      <c r="A71" s="89"/>
      <c r="B71" s="60" t="s">
        <v>43</v>
      </c>
      <c r="C71" s="40"/>
      <c r="D71" s="10"/>
      <c r="E71" s="10"/>
      <c r="F71" s="381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</row>
    <row r="72" spans="1:18" ht="15.75" thickBot="1" x14ac:dyDescent="0.3">
      <c r="A72" s="97" t="s">
        <v>7</v>
      </c>
      <c r="B72" s="96"/>
      <c r="C72" s="93"/>
      <c r="D72" s="93"/>
      <c r="E72" s="94"/>
      <c r="F72" s="324">
        <f>'2. Income &amp; Expenditure Budget'!G79</f>
        <v>0</v>
      </c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</row>
    <row r="73" spans="1:18" ht="15.75" thickBot="1" x14ac:dyDescent="0.3">
      <c r="A73" s="86">
        <v>3650</v>
      </c>
      <c r="B73" s="80" t="s">
        <v>8</v>
      </c>
      <c r="C73" s="71"/>
      <c r="D73" s="69"/>
      <c r="E73" s="99"/>
      <c r="F73" s="132">
        <f>'2. Income &amp; Expenditure Budget'!G80</f>
        <v>0</v>
      </c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</row>
    <row r="74" spans="1:18" ht="15.75" thickBot="1" x14ac:dyDescent="0.3">
      <c r="A74" s="86">
        <v>3700</v>
      </c>
      <c r="B74" s="80" t="s">
        <v>207</v>
      </c>
      <c r="C74" s="71"/>
      <c r="D74" s="69"/>
      <c r="E74" s="99"/>
      <c r="F74" s="132">
        <f>'2. Income &amp; Expenditure Budget'!G81</f>
        <v>0</v>
      </c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</row>
    <row r="75" spans="1:18" ht="15.75" thickBot="1" x14ac:dyDescent="0.3">
      <c r="A75" s="86">
        <v>3770</v>
      </c>
      <c r="B75" s="80" t="s">
        <v>225</v>
      </c>
      <c r="C75" s="71"/>
      <c r="D75" s="69"/>
      <c r="E75" s="99"/>
      <c r="F75" s="132">
        <f>'2. Income &amp; Expenditure Budget'!G82</f>
        <v>0</v>
      </c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</row>
    <row r="76" spans="1:18" ht="15.75" thickBot="1" x14ac:dyDescent="0.3">
      <c r="A76" s="86">
        <v>3800</v>
      </c>
      <c r="B76" s="80" t="s">
        <v>9</v>
      </c>
      <c r="C76" s="71"/>
      <c r="D76" s="69"/>
      <c r="E76" s="99"/>
      <c r="F76" s="132">
        <f>'2. Income &amp; Expenditure Budget'!G83</f>
        <v>0</v>
      </c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</row>
    <row r="77" spans="1:18" ht="15.75" thickBot="1" x14ac:dyDescent="0.3">
      <c r="A77" s="88">
        <v>3850</v>
      </c>
      <c r="B77" s="83" t="s">
        <v>7</v>
      </c>
      <c r="C77" s="72"/>
      <c r="D77" s="73"/>
      <c r="E77" s="100"/>
      <c r="F77" s="132">
        <f>'2. Income &amp; Expenditure Budget'!G84</f>
        <v>0</v>
      </c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</row>
    <row r="78" spans="1:18" ht="15.75" thickBot="1" x14ac:dyDescent="0.3">
      <c r="A78" s="290">
        <v>3851</v>
      </c>
      <c r="B78" s="291" t="s">
        <v>183</v>
      </c>
      <c r="C78" s="292"/>
      <c r="D78" s="293"/>
      <c r="E78" s="293"/>
      <c r="F78" s="132">
        <f>'2. Income &amp; Expenditure Budget'!G85</f>
        <v>0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</row>
    <row r="79" spans="1:18" ht="15.75" thickBot="1" x14ac:dyDescent="0.3">
      <c r="A79" s="290">
        <v>3852</v>
      </c>
      <c r="B79" s="291" t="s">
        <v>184</v>
      </c>
      <c r="C79" s="292"/>
      <c r="D79" s="293"/>
      <c r="E79" s="293"/>
      <c r="F79" s="132">
        <f>'2. Income &amp; Expenditure Budget'!G86</f>
        <v>0</v>
      </c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</row>
    <row r="80" spans="1:18" ht="15.75" thickBot="1" x14ac:dyDescent="0.3">
      <c r="A80" s="290">
        <v>3853</v>
      </c>
      <c r="B80" s="291" t="s">
        <v>185</v>
      </c>
      <c r="C80" s="292"/>
      <c r="D80" s="293"/>
      <c r="E80" s="293"/>
      <c r="F80" s="132">
        <f>'2. Income &amp; Expenditure Budget'!G87</f>
        <v>0</v>
      </c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</row>
    <row r="81" spans="1:18" ht="15.75" thickBot="1" x14ac:dyDescent="0.3">
      <c r="A81" s="97" t="s">
        <v>61</v>
      </c>
      <c r="B81" s="96"/>
      <c r="C81" s="93"/>
      <c r="D81" s="93"/>
      <c r="E81" s="94"/>
      <c r="F81" s="324">
        <f>SUM(F73:F80)</f>
        <v>0</v>
      </c>
      <c r="G81" s="324">
        <f t="shared" ref="G81:R81" si="3">SUM(G73:G80)</f>
        <v>0</v>
      </c>
      <c r="H81" s="324">
        <f t="shared" si="3"/>
        <v>0</v>
      </c>
      <c r="I81" s="324">
        <f t="shared" si="3"/>
        <v>0</v>
      </c>
      <c r="J81" s="324">
        <f t="shared" si="3"/>
        <v>0</v>
      </c>
      <c r="K81" s="324">
        <f t="shared" si="3"/>
        <v>0</v>
      </c>
      <c r="L81" s="324">
        <f t="shared" si="3"/>
        <v>0</v>
      </c>
      <c r="M81" s="324">
        <f t="shared" si="3"/>
        <v>0</v>
      </c>
      <c r="N81" s="324">
        <f t="shared" si="3"/>
        <v>0</v>
      </c>
      <c r="O81" s="324">
        <f t="shared" si="3"/>
        <v>0</v>
      </c>
      <c r="P81" s="324">
        <f t="shared" si="3"/>
        <v>0</v>
      </c>
      <c r="Q81" s="324">
        <f t="shared" si="3"/>
        <v>0</v>
      </c>
      <c r="R81" s="324">
        <f t="shared" si="3"/>
        <v>0</v>
      </c>
    </row>
    <row r="82" spans="1:18" ht="15.75" thickBot="1" x14ac:dyDescent="0.3">
      <c r="A82" s="89"/>
      <c r="B82" s="60" t="s">
        <v>43</v>
      </c>
      <c r="C82" s="40"/>
      <c r="D82" s="10"/>
      <c r="E82" s="10"/>
      <c r="F82" s="381">
        <f>'2. Income &amp; Expenditure Budget'!G89</f>
        <v>0</v>
      </c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</row>
    <row r="83" spans="1:18" ht="15.75" thickBot="1" x14ac:dyDescent="0.3">
      <c r="A83" s="97"/>
      <c r="B83" s="96" t="s">
        <v>10</v>
      </c>
      <c r="C83" s="93"/>
      <c r="D83" s="93"/>
      <c r="E83" s="94"/>
      <c r="F83" s="324">
        <f>F81+F70+F43+F35</f>
        <v>126399.8</v>
      </c>
      <c r="G83" s="324">
        <f t="shared" ref="G83:R83" si="4">G81+G70+G43+G35</f>
        <v>0</v>
      </c>
      <c r="H83" s="324">
        <f t="shared" si="4"/>
        <v>0</v>
      </c>
      <c r="I83" s="324">
        <f t="shared" si="4"/>
        <v>0</v>
      </c>
      <c r="J83" s="324">
        <f t="shared" si="4"/>
        <v>0</v>
      </c>
      <c r="K83" s="324">
        <f t="shared" si="4"/>
        <v>0</v>
      </c>
      <c r="L83" s="324">
        <f t="shared" si="4"/>
        <v>0</v>
      </c>
      <c r="M83" s="324">
        <f t="shared" si="4"/>
        <v>0</v>
      </c>
      <c r="N83" s="324">
        <f t="shared" si="4"/>
        <v>0</v>
      </c>
      <c r="O83" s="324">
        <f t="shared" si="4"/>
        <v>0</v>
      </c>
      <c r="P83" s="324">
        <f t="shared" si="4"/>
        <v>0</v>
      </c>
      <c r="Q83" s="324">
        <f t="shared" si="4"/>
        <v>0</v>
      </c>
      <c r="R83" s="324">
        <f t="shared" si="4"/>
        <v>0</v>
      </c>
    </row>
    <row r="84" spans="1:18" ht="15.75" thickBot="1" x14ac:dyDescent="0.3">
      <c r="A84" s="325"/>
      <c r="B84" s="326"/>
      <c r="C84" s="326"/>
      <c r="D84" s="326"/>
      <c r="E84" s="327"/>
      <c r="F84" s="381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</row>
    <row r="85" spans="1:18" ht="19.5" thickBot="1" x14ac:dyDescent="0.35">
      <c r="A85" s="319"/>
      <c r="B85" s="320" t="s">
        <v>11</v>
      </c>
      <c r="C85" s="73"/>
      <c r="D85" s="100"/>
      <c r="E85" s="100"/>
      <c r="F85" s="381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</row>
    <row r="86" spans="1:18" ht="15.75" thickBot="1" x14ac:dyDescent="0.3">
      <c r="A86" s="322"/>
      <c r="B86" s="292"/>
      <c r="C86" s="293"/>
      <c r="D86" s="293"/>
      <c r="E86" s="293"/>
      <c r="F86" s="381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</row>
    <row r="87" spans="1:18" ht="15.75" thickBot="1" x14ac:dyDescent="0.3">
      <c r="A87" s="336" t="s">
        <v>62</v>
      </c>
      <c r="B87" s="299"/>
      <c r="C87" s="299"/>
      <c r="D87" s="299"/>
      <c r="E87" s="299"/>
      <c r="F87" s="374">
        <f>'2. Income &amp; Expenditure Budget'!G94</f>
        <v>0</v>
      </c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</row>
    <row r="88" spans="1:18" ht="15.75" thickBot="1" x14ac:dyDescent="0.3">
      <c r="A88" s="337">
        <v>4110</v>
      </c>
      <c r="B88" s="335" t="s">
        <v>226</v>
      </c>
      <c r="C88" s="292"/>
      <c r="D88" s="293"/>
      <c r="E88" s="333"/>
      <c r="F88" s="132">
        <f>'2. Income &amp; Expenditure Budget'!G95</f>
        <v>0</v>
      </c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</row>
    <row r="89" spans="1:18" ht="15.75" thickBot="1" x14ac:dyDescent="0.3">
      <c r="A89" s="119">
        <v>4111</v>
      </c>
      <c r="B89" s="120" t="s">
        <v>227</v>
      </c>
      <c r="C89" s="74"/>
      <c r="D89" s="68"/>
      <c r="E89" s="98"/>
      <c r="F89" s="132">
        <f>'2. Income &amp; Expenditure Budget'!G96</f>
        <v>0</v>
      </c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</row>
    <row r="90" spans="1:18" ht="15.75" thickBot="1" x14ac:dyDescent="0.3">
      <c r="A90" s="86">
        <v>4150</v>
      </c>
      <c r="B90" s="80" t="s">
        <v>228</v>
      </c>
      <c r="C90" s="71"/>
      <c r="D90" s="69"/>
      <c r="E90" s="99"/>
      <c r="F90" s="132">
        <f>'2. Income &amp; Expenditure Budget'!G98</f>
        <v>5130</v>
      </c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</row>
    <row r="91" spans="1:18" ht="15.75" thickBot="1" x14ac:dyDescent="0.3">
      <c r="A91" s="87">
        <v>4155</v>
      </c>
      <c r="B91" s="81" t="s">
        <v>75</v>
      </c>
      <c r="C91" s="71"/>
      <c r="D91" s="69"/>
      <c r="E91" s="99"/>
      <c r="F91" s="132">
        <f>'2. Income &amp; Expenditure Budget'!G99</f>
        <v>0</v>
      </c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</row>
    <row r="92" spans="1:18" ht="15.75" thickBot="1" x14ac:dyDescent="0.3">
      <c r="A92" s="87">
        <v>4170</v>
      </c>
      <c r="B92" s="82" t="s">
        <v>95</v>
      </c>
      <c r="C92" s="71"/>
      <c r="D92" s="69"/>
      <c r="E92" s="99"/>
      <c r="F92" s="132">
        <f>'2. Income &amp; Expenditure Budget'!G100</f>
        <v>0</v>
      </c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</row>
    <row r="93" spans="1:18" ht="15.75" thickBot="1" x14ac:dyDescent="0.3">
      <c r="A93" s="87">
        <v>4190</v>
      </c>
      <c r="B93" s="82" t="s">
        <v>196</v>
      </c>
      <c r="C93" s="71"/>
      <c r="D93" s="69"/>
      <c r="E93" s="99"/>
      <c r="F93" s="132">
        <f>'2. Income &amp; Expenditure Budget'!G102</f>
        <v>0</v>
      </c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</row>
    <row r="94" spans="1:18" s="40" customFormat="1" ht="15.75" thickBot="1" x14ac:dyDescent="0.3">
      <c r="A94" s="87">
        <v>4194</v>
      </c>
      <c r="B94" s="82" t="s">
        <v>107</v>
      </c>
      <c r="C94" s="71"/>
      <c r="D94" s="69"/>
      <c r="E94" s="99"/>
      <c r="F94" s="132">
        <f>'2. Income &amp; Expenditure Budget'!G103</f>
        <v>0</v>
      </c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</row>
    <row r="95" spans="1:18" s="40" customFormat="1" ht="15.75" thickBot="1" x14ac:dyDescent="0.3">
      <c r="A95" s="87">
        <v>4196</v>
      </c>
      <c r="B95" s="82" t="s">
        <v>229</v>
      </c>
      <c r="C95" s="71"/>
      <c r="D95" s="69"/>
      <c r="E95" s="99"/>
      <c r="F95" s="132">
        <f>'2. Income &amp; Expenditure Budget'!G104</f>
        <v>0</v>
      </c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</row>
    <row r="96" spans="1:18" s="40" customFormat="1" ht="15.75" thickBot="1" x14ac:dyDescent="0.3">
      <c r="A96" s="87">
        <v>4197</v>
      </c>
      <c r="B96" s="82" t="s">
        <v>303</v>
      </c>
      <c r="C96" s="71"/>
      <c r="D96" s="69"/>
      <c r="E96" s="99"/>
      <c r="F96" s="132">
        <f>'2. Income &amp; Expenditure Budget'!G105</f>
        <v>0</v>
      </c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</row>
    <row r="97" spans="1:18" ht="15.75" thickBot="1" x14ac:dyDescent="0.3">
      <c r="A97" s="126" t="s">
        <v>72</v>
      </c>
      <c r="B97" s="127"/>
      <c r="C97" s="127"/>
      <c r="D97" s="127"/>
      <c r="E97" s="127"/>
      <c r="F97" s="374">
        <f>SUM(F88:F96)</f>
        <v>5130</v>
      </c>
      <c r="G97" s="374">
        <f t="shared" ref="G97:R97" si="5">SUM(G88:G96)</f>
        <v>0</v>
      </c>
      <c r="H97" s="374">
        <f t="shared" si="5"/>
        <v>0</v>
      </c>
      <c r="I97" s="374">
        <f t="shared" si="5"/>
        <v>0</v>
      </c>
      <c r="J97" s="374">
        <f t="shared" si="5"/>
        <v>0</v>
      </c>
      <c r="K97" s="374">
        <f t="shared" si="5"/>
        <v>0</v>
      </c>
      <c r="L97" s="374">
        <f t="shared" si="5"/>
        <v>0</v>
      </c>
      <c r="M97" s="374">
        <f t="shared" si="5"/>
        <v>0</v>
      </c>
      <c r="N97" s="374">
        <f t="shared" si="5"/>
        <v>0</v>
      </c>
      <c r="O97" s="374">
        <f t="shared" si="5"/>
        <v>0</v>
      </c>
      <c r="P97" s="374">
        <f t="shared" si="5"/>
        <v>0</v>
      </c>
      <c r="Q97" s="374">
        <f t="shared" si="5"/>
        <v>0</v>
      </c>
      <c r="R97" s="374">
        <f t="shared" si="5"/>
        <v>0</v>
      </c>
    </row>
    <row r="98" spans="1:18" ht="15.75" thickBot="1" x14ac:dyDescent="0.3">
      <c r="A98" s="89"/>
      <c r="B98" s="60" t="s">
        <v>43</v>
      </c>
      <c r="C98" s="40"/>
      <c r="D98" s="10"/>
      <c r="E98" s="10"/>
      <c r="F98" s="381">
        <f>'2. Income &amp; Expenditure Budget'!G107</f>
        <v>0</v>
      </c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</row>
    <row r="99" spans="1:18" ht="15.75" thickBot="1" x14ac:dyDescent="0.3">
      <c r="A99" s="126" t="s">
        <v>63</v>
      </c>
      <c r="B99" s="127"/>
      <c r="C99" s="127"/>
      <c r="D99" s="127"/>
      <c r="E99" s="127"/>
      <c r="F99" s="374">
        <f>'2. Income &amp; Expenditure Budget'!G108</f>
        <v>0</v>
      </c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</row>
    <row r="100" spans="1:18" ht="15.75" thickBot="1" x14ac:dyDescent="0.3">
      <c r="A100" s="356">
        <v>4310</v>
      </c>
      <c r="B100" s="80" t="s">
        <v>230</v>
      </c>
      <c r="C100" s="71"/>
      <c r="D100" s="69"/>
      <c r="E100" s="99"/>
      <c r="F100" s="132">
        <f>'2. Income &amp; Expenditure Budget'!G109</f>
        <v>0</v>
      </c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</row>
    <row r="101" spans="1:18" ht="15.75" thickBot="1" x14ac:dyDescent="0.3">
      <c r="A101" s="86">
        <v>4330</v>
      </c>
      <c r="B101" s="80" t="s">
        <v>208</v>
      </c>
      <c r="C101" s="71"/>
      <c r="D101" s="69"/>
      <c r="E101" s="99"/>
      <c r="F101" s="132">
        <f>'2. Income &amp; Expenditure Budget'!G110</f>
        <v>0</v>
      </c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</row>
    <row r="102" spans="1:18" ht="15.75" thickBot="1" x14ac:dyDescent="0.3">
      <c r="A102" s="86">
        <v>4350</v>
      </c>
      <c r="B102" s="80" t="s">
        <v>231</v>
      </c>
      <c r="C102" s="71"/>
      <c r="D102" s="69"/>
      <c r="E102" s="99"/>
      <c r="F102" s="132">
        <f>'2. Income &amp; Expenditure Budget'!G111</f>
        <v>0</v>
      </c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</row>
    <row r="103" spans="1:18" ht="15.75" thickBot="1" x14ac:dyDescent="0.3">
      <c r="A103" s="86">
        <v>4370</v>
      </c>
      <c r="B103" s="80" t="s">
        <v>232</v>
      </c>
      <c r="C103" s="71"/>
      <c r="D103" s="69"/>
      <c r="E103" s="99"/>
      <c r="F103" s="132">
        <f>'2. Income &amp; Expenditure Budget'!G112</f>
        <v>0</v>
      </c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</row>
    <row r="104" spans="1:18" ht="15.75" thickBot="1" x14ac:dyDescent="0.3">
      <c r="A104" s="86">
        <v>4390</v>
      </c>
      <c r="B104" s="80" t="s">
        <v>233</v>
      </c>
      <c r="C104" s="71"/>
      <c r="D104" s="69"/>
      <c r="E104" s="99"/>
      <c r="F104" s="132">
        <f>'2. Income &amp; Expenditure Budget'!G113</f>
        <v>0</v>
      </c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</row>
    <row r="105" spans="1:18" ht="15.75" thickBot="1" x14ac:dyDescent="0.3">
      <c r="A105" s="86">
        <v>4410</v>
      </c>
      <c r="B105" s="80" t="s">
        <v>186</v>
      </c>
      <c r="C105" s="71"/>
      <c r="D105" s="69"/>
      <c r="E105" s="99"/>
      <c r="F105" s="132">
        <f>'2. Income &amp; Expenditure Budget'!G114</f>
        <v>0</v>
      </c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</row>
    <row r="106" spans="1:18" ht="15.75" thickBot="1" x14ac:dyDescent="0.3">
      <c r="A106" s="86">
        <v>4430</v>
      </c>
      <c r="B106" s="80" t="s">
        <v>235</v>
      </c>
      <c r="C106" s="71"/>
      <c r="D106" s="69"/>
      <c r="E106" s="99"/>
      <c r="F106" s="132">
        <f>'2. Income &amp; Expenditure Budget'!G115</f>
        <v>0</v>
      </c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</row>
    <row r="107" spans="1:18" ht="15.75" thickBot="1" x14ac:dyDescent="0.3">
      <c r="A107" s="86">
        <v>4450</v>
      </c>
      <c r="B107" s="80" t="s">
        <v>236</v>
      </c>
      <c r="C107" s="71"/>
      <c r="D107" s="69"/>
      <c r="E107" s="99"/>
      <c r="F107" s="132">
        <f>'2. Income &amp; Expenditure Budget'!G116</f>
        <v>0</v>
      </c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</row>
    <row r="108" spans="1:18" ht="15.75" thickBot="1" x14ac:dyDescent="0.3">
      <c r="A108" s="86">
        <v>4470</v>
      </c>
      <c r="B108" s="80" t="s">
        <v>234</v>
      </c>
      <c r="C108" s="71"/>
      <c r="D108" s="69"/>
      <c r="E108" s="99"/>
      <c r="F108" s="132">
        <f>'2. Income &amp; Expenditure Budget'!G117</f>
        <v>0</v>
      </c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</row>
    <row r="109" spans="1:18" ht="15.75" thickBot="1" x14ac:dyDescent="0.3">
      <c r="A109" s="86">
        <v>4490</v>
      </c>
      <c r="B109" s="80" t="s">
        <v>237</v>
      </c>
      <c r="C109" s="71"/>
      <c r="D109" s="69"/>
      <c r="E109" s="99"/>
      <c r="F109" s="132">
        <f>'2. Income &amp; Expenditure Budget'!G118</f>
        <v>0</v>
      </c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</row>
    <row r="110" spans="1:18" ht="15.75" thickBot="1" x14ac:dyDescent="0.3">
      <c r="A110" s="86">
        <v>4550</v>
      </c>
      <c r="B110" s="80" t="s">
        <v>238</v>
      </c>
      <c r="C110" s="71"/>
      <c r="D110" s="69"/>
      <c r="E110" s="99"/>
      <c r="F110" s="132">
        <f>'2. Income &amp; Expenditure Budget'!G119</f>
        <v>0</v>
      </c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</row>
    <row r="111" spans="1:18" ht="15.75" thickBot="1" x14ac:dyDescent="0.3">
      <c r="A111" s="86">
        <v>4570</v>
      </c>
      <c r="B111" s="80" t="s">
        <v>239</v>
      </c>
      <c r="C111" s="71"/>
      <c r="D111" s="69"/>
      <c r="E111" s="99"/>
      <c r="F111" s="132">
        <f>'2. Income &amp; Expenditure Budget'!G120</f>
        <v>0</v>
      </c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</row>
    <row r="112" spans="1:18" ht="15.75" thickBot="1" x14ac:dyDescent="0.3">
      <c r="A112" s="86">
        <v>4590</v>
      </c>
      <c r="B112" s="80" t="s">
        <v>241</v>
      </c>
      <c r="C112" s="71"/>
      <c r="D112" s="69"/>
      <c r="E112" s="99"/>
      <c r="F112" s="132">
        <f>'2. Income &amp; Expenditure Budget'!G121</f>
        <v>0</v>
      </c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</row>
    <row r="113" spans="1:20" ht="15.75" thickBot="1" x14ac:dyDescent="0.3">
      <c r="A113" s="86">
        <v>4610</v>
      </c>
      <c r="B113" s="80" t="s">
        <v>240</v>
      </c>
      <c r="C113" s="71"/>
      <c r="D113" s="69"/>
      <c r="E113" s="99"/>
      <c r="F113" s="132">
        <f>'2. Income &amp; Expenditure Budget'!G122</f>
        <v>0</v>
      </c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</row>
    <row r="114" spans="1:20" ht="15.75" thickBot="1" x14ac:dyDescent="0.3">
      <c r="A114" s="86">
        <v>4620</v>
      </c>
      <c r="B114" s="80" t="s">
        <v>242</v>
      </c>
      <c r="C114" s="71"/>
      <c r="D114" s="69"/>
      <c r="E114" s="99"/>
      <c r="F114" s="132">
        <f>'2. Income &amp; Expenditure Budget'!G123</f>
        <v>0</v>
      </c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</row>
    <row r="115" spans="1:20" ht="15.75" thickBot="1" x14ac:dyDescent="0.3">
      <c r="A115" s="86">
        <v>4630</v>
      </c>
      <c r="B115" s="80" t="s">
        <v>243</v>
      </c>
      <c r="C115" s="71"/>
      <c r="D115" s="69"/>
      <c r="E115" s="99"/>
      <c r="F115" s="132">
        <f>'2. Income &amp; Expenditure Budget'!G124</f>
        <v>0</v>
      </c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</row>
    <row r="116" spans="1:20" ht="15.75" thickBot="1" x14ac:dyDescent="0.3">
      <c r="A116" s="86">
        <v>4640</v>
      </c>
      <c r="B116" s="80" t="s">
        <v>244</v>
      </c>
      <c r="C116" s="71"/>
      <c r="D116" s="69"/>
      <c r="E116" s="99"/>
      <c r="F116" s="132">
        <f>'2. Income &amp; Expenditure Budget'!G125</f>
        <v>0</v>
      </c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</row>
    <row r="117" spans="1:20" ht="15.75" thickBot="1" x14ac:dyDescent="0.3">
      <c r="A117" s="86">
        <v>4650</v>
      </c>
      <c r="B117" s="80" t="s">
        <v>245</v>
      </c>
      <c r="C117" s="71"/>
      <c r="D117" s="69"/>
      <c r="E117" s="99"/>
      <c r="F117" s="132">
        <f>'2. Income &amp; Expenditure Budget'!G126</f>
        <v>0</v>
      </c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</row>
    <row r="118" spans="1:20" ht="15.75" thickBot="1" x14ac:dyDescent="0.3">
      <c r="A118" s="86">
        <v>4670</v>
      </c>
      <c r="B118" s="80" t="s">
        <v>246</v>
      </c>
      <c r="C118" s="71"/>
      <c r="D118" s="69"/>
      <c r="E118" s="99"/>
      <c r="F118" s="132">
        <f>'2. Income &amp; Expenditure Budget'!G127</f>
        <v>0</v>
      </c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</row>
    <row r="119" spans="1:20" ht="15.75" thickBot="1" x14ac:dyDescent="0.3">
      <c r="A119" s="87">
        <v>4671</v>
      </c>
      <c r="B119" s="81" t="s">
        <v>248</v>
      </c>
      <c r="C119" s="71"/>
      <c r="D119" s="69"/>
      <c r="E119" s="99"/>
      <c r="F119" s="132">
        <f>'2. Income &amp; Expenditure Budget'!G128</f>
        <v>0</v>
      </c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</row>
    <row r="120" spans="1:20" ht="15.75" thickBot="1" x14ac:dyDescent="0.3">
      <c r="A120" s="87">
        <v>4690</v>
      </c>
      <c r="B120" s="82" t="s">
        <v>247</v>
      </c>
      <c r="C120" s="71"/>
      <c r="D120" s="69"/>
      <c r="E120" s="99"/>
      <c r="F120" s="132">
        <f>'2. Income &amp; Expenditure Budget'!G129</f>
        <v>0</v>
      </c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</row>
    <row r="121" spans="1:20" ht="15.75" thickBot="1" x14ac:dyDescent="0.3">
      <c r="A121" s="87">
        <v>4710</v>
      </c>
      <c r="B121" s="82" t="s">
        <v>249</v>
      </c>
      <c r="C121" s="71"/>
      <c r="D121" s="69"/>
      <c r="E121" s="99"/>
      <c r="F121" s="132">
        <f>'2. Income &amp; Expenditure Budget'!G130</f>
        <v>0</v>
      </c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</row>
    <row r="122" spans="1:20" ht="15.75" thickBot="1" x14ac:dyDescent="0.3">
      <c r="A122" s="87">
        <v>4720</v>
      </c>
      <c r="B122" s="82" t="s">
        <v>250</v>
      </c>
      <c r="C122" s="71"/>
      <c r="D122" s="69"/>
      <c r="E122" s="99"/>
      <c r="F122" s="132">
        <f>'2. Income &amp; Expenditure Budget'!G131</f>
        <v>0</v>
      </c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</row>
    <row r="123" spans="1:20" ht="15.75" thickBot="1" x14ac:dyDescent="0.3">
      <c r="A123" s="87">
        <v>4730</v>
      </c>
      <c r="B123" s="82" t="s">
        <v>197</v>
      </c>
      <c r="C123" s="71"/>
      <c r="D123" s="69"/>
      <c r="E123" s="99"/>
      <c r="F123" s="132">
        <f>'2. Income &amp; Expenditure Budget'!G132</f>
        <v>3900</v>
      </c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</row>
    <row r="124" spans="1:20" ht="15.75" thickBot="1" x14ac:dyDescent="0.3">
      <c r="A124" s="87">
        <v>4740</v>
      </c>
      <c r="B124" s="82" t="s">
        <v>187</v>
      </c>
      <c r="C124" s="71"/>
      <c r="D124" s="69"/>
      <c r="E124" s="99"/>
      <c r="F124" s="132">
        <f>'2. Income &amp; Expenditure Budget'!G133</f>
        <v>0</v>
      </c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</row>
    <row r="125" spans="1:20" ht="15.75" thickBot="1" x14ac:dyDescent="0.3">
      <c r="A125" s="87">
        <v>4750</v>
      </c>
      <c r="B125" s="82" t="s">
        <v>251</v>
      </c>
      <c r="C125" s="71"/>
      <c r="D125" s="69"/>
      <c r="E125" s="99"/>
      <c r="F125" s="132">
        <f>'2. Income &amp; Expenditure Budget'!G135</f>
        <v>0</v>
      </c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40"/>
      <c r="T125" s="40"/>
    </row>
    <row r="126" spans="1:20" s="40" customFormat="1" ht="15.75" thickBot="1" x14ac:dyDescent="0.3">
      <c r="A126" s="87">
        <v>4760</v>
      </c>
      <c r="B126" s="82" t="s">
        <v>252</v>
      </c>
      <c r="C126" s="71"/>
      <c r="D126" s="69"/>
      <c r="E126" s="99"/>
      <c r="F126" s="132">
        <f>'2. Income &amp; Expenditure Budget'!G136</f>
        <v>0</v>
      </c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/>
      <c r="T126"/>
    </row>
    <row r="127" spans="1:20" ht="15.75" thickBot="1" x14ac:dyDescent="0.3">
      <c r="A127" s="86">
        <v>4770</v>
      </c>
      <c r="B127" s="80" t="s">
        <v>253</v>
      </c>
      <c r="C127" s="71"/>
      <c r="D127" s="69"/>
      <c r="E127" s="99"/>
      <c r="F127" s="132">
        <f>'2. Income &amp; Expenditure Budget'!G137</f>
        <v>0</v>
      </c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</row>
    <row r="128" spans="1:20" ht="15.75" thickBot="1" x14ac:dyDescent="0.3">
      <c r="A128" s="86">
        <v>4780</v>
      </c>
      <c r="B128" s="80" t="s">
        <v>254</v>
      </c>
      <c r="C128" s="71"/>
      <c r="D128" s="69"/>
      <c r="E128" s="99"/>
      <c r="F128" s="132">
        <f>'2. Income &amp; Expenditure Budget'!G138</f>
        <v>0</v>
      </c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</row>
    <row r="129" spans="1:20" ht="15.75" thickBot="1" x14ac:dyDescent="0.3">
      <c r="A129" s="86">
        <v>4810</v>
      </c>
      <c r="B129" s="80" t="s">
        <v>255</v>
      </c>
      <c r="C129" s="71"/>
      <c r="D129" s="69"/>
      <c r="E129" s="99"/>
      <c r="F129" s="132">
        <f>'2. Income &amp; Expenditure Budget'!G139</f>
        <v>0</v>
      </c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</row>
    <row r="130" spans="1:20" ht="15.75" thickBot="1" x14ac:dyDescent="0.3">
      <c r="A130" s="86">
        <v>4815</v>
      </c>
      <c r="B130" s="80" t="s">
        <v>257</v>
      </c>
      <c r="C130" s="71"/>
      <c r="D130" s="69"/>
      <c r="E130" s="99"/>
      <c r="F130" s="132">
        <f>'2. Income &amp; Expenditure Budget'!G140</f>
        <v>0</v>
      </c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</row>
    <row r="131" spans="1:20" ht="15.75" thickBot="1" x14ac:dyDescent="0.3">
      <c r="A131" s="346">
        <v>4850</v>
      </c>
      <c r="B131" s="352" t="s">
        <v>256</v>
      </c>
      <c r="C131" s="296"/>
      <c r="D131" s="296"/>
      <c r="E131" s="348"/>
      <c r="F131" s="132">
        <f>'2. Income &amp; Expenditure Budget'!G141</f>
        <v>0</v>
      </c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</row>
    <row r="132" spans="1:20" ht="15.75" thickBot="1" x14ac:dyDescent="0.3">
      <c r="A132" s="346">
        <v>4910</v>
      </c>
      <c r="B132" s="352" t="s">
        <v>198</v>
      </c>
      <c r="C132" s="296"/>
      <c r="D132" s="296"/>
      <c r="E132" s="348"/>
      <c r="F132" s="132">
        <f>'2. Income &amp; Expenditure Budget'!G142</f>
        <v>0</v>
      </c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40"/>
      <c r="T132" s="40"/>
    </row>
    <row r="133" spans="1:20" s="40" customFormat="1" ht="15.75" thickBot="1" x14ac:dyDescent="0.3">
      <c r="A133" s="346">
        <v>4911</v>
      </c>
      <c r="B133" s="343" t="s">
        <v>209</v>
      </c>
      <c r="C133" s="292"/>
      <c r="D133" s="293"/>
      <c r="E133" s="333"/>
      <c r="F133" s="132">
        <f>'2. Income &amp; Expenditure Budget'!G143</f>
        <v>0</v>
      </c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/>
      <c r="T133"/>
    </row>
    <row r="134" spans="1:20" ht="15.75" thickBot="1" x14ac:dyDescent="0.3">
      <c r="A134" s="346">
        <v>4912</v>
      </c>
      <c r="B134" s="343" t="s">
        <v>199</v>
      </c>
      <c r="C134" s="292"/>
      <c r="D134" s="293"/>
      <c r="E134" s="333"/>
      <c r="F134" s="132">
        <f>'2. Income &amp; Expenditure Budget'!G144</f>
        <v>0</v>
      </c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</row>
    <row r="135" spans="1:20" ht="15.75" thickBot="1" x14ac:dyDescent="0.3">
      <c r="A135" s="346">
        <v>4913</v>
      </c>
      <c r="B135" s="343" t="s">
        <v>177</v>
      </c>
      <c r="C135" s="292"/>
      <c r="D135" s="293"/>
      <c r="E135" s="333"/>
      <c r="F135" s="375">
        <f>'2. Income &amp; Expenditure Budget'!G145</f>
        <v>0</v>
      </c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</row>
    <row r="136" spans="1:20" ht="15.75" thickBot="1" x14ac:dyDescent="0.3">
      <c r="A136" s="346">
        <v>4914</v>
      </c>
      <c r="B136" s="343" t="s">
        <v>210</v>
      </c>
      <c r="C136" s="292"/>
      <c r="D136" s="293"/>
      <c r="E136" s="333"/>
      <c r="F136" s="132">
        <f>'2. Income &amp; Expenditure Budget'!G146</f>
        <v>0</v>
      </c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</row>
    <row r="137" spans="1:20" ht="15.75" thickBot="1" x14ac:dyDescent="0.3">
      <c r="A137" s="346">
        <v>4916</v>
      </c>
      <c r="B137" s="343" t="s">
        <v>258</v>
      </c>
      <c r="C137" s="292"/>
      <c r="D137" s="293"/>
      <c r="E137" s="333"/>
      <c r="F137" s="132">
        <f>'2. Income &amp; Expenditure Budget'!G147</f>
        <v>0</v>
      </c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</row>
    <row r="138" spans="1:20" ht="15.75" thickBot="1" x14ac:dyDescent="0.3">
      <c r="A138" s="357">
        <v>4918</v>
      </c>
      <c r="B138" s="353" t="s">
        <v>188</v>
      </c>
      <c r="C138" s="292"/>
      <c r="D138" s="293"/>
      <c r="E138" s="333"/>
      <c r="F138" s="132">
        <f>'2. Income &amp; Expenditure Budget'!G148</f>
        <v>0</v>
      </c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</row>
    <row r="139" spans="1:20" ht="15.75" thickBot="1" x14ac:dyDescent="0.3">
      <c r="A139" s="357">
        <v>4922</v>
      </c>
      <c r="B139" s="353" t="s">
        <v>286</v>
      </c>
      <c r="C139" s="292"/>
      <c r="D139" s="293"/>
      <c r="E139" s="333"/>
      <c r="F139" s="132">
        <f>'2. Income &amp; Expenditure Budget'!G149</f>
        <v>0</v>
      </c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</row>
    <row r="140" spans="1:20" ht="15.75" thickBot="1" x14ac:dyDescent="0.3">
      <c r="A140" s="357">
        <v>4923</v>
      </c>
      <c r="B140" s="353" t="s">
        <v>189</v>
      </c>
      <c r="C140" s="292"/>
      <c r="D140" s="293"/>
      <c r="E140" s="333"/>
      <c r="F140" s="132">
        <f>'2. Income &amp; Expenditure Budget'!G150</f>
        <v>0</v>
      </c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</row>
    <row r="141" spans="1:20" ht="15.75" thickBot="1" x14ac:dyDescent="0.3">
      <c r="A141" s="357">
        <v>4924</v>
      </c>
      <c r="B141" s="353" t="s">
        <v>190</v>
      </c>
      <c r="C141" s="292"/>
      <c r="D141" s="293"/>
      <c r="E141" s="333"/>
      <c r="F141" s="132">
        <f>'2. Income &amp; Expenditure Budget'!G151</f>
        <v>0</v>
      </c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</row>
    <row r="142" spans="1:20" ht="15.75" thickBot="1" x14ac:dyDescent="0.3">
      <c r="A142" s="358">
        <v>4925</v>
      </c>
      <c r="B142" s="354" t="s">
        <v>287</v>
      </c>
      <c r="C142" s="317"/>
      <c r="D142" s="318"/>
      <c r="E142" s="349"/>
      <c r="F142" s="132">
        <f>'2. Income &amp; Expenditure Budget'!G152</f>
        <v>0</v>
      </c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</row>
    <row r="143" spans="1:20" ht="15.75" thickBot="1" x14ac:dyDescent="0.3">
      <c r="A143" s="359">
        <v>4926</v>
      </c>
      <c r="B143" s="354" t="s">
        <v>211</v>
      </c>
      <c r="C143" s="317"/>
      <c r="D143" s="318"/>
      <c r="E143" s="349"/>
      <c r="F143" s="132">
        <f>'2. Income &amp; Expenditure Budget'!G153</f>
        <v>0</v>
      </c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</row>
    <row r="144" spans="1:20" ht="15.75" thickBot="1" x14ac:dyDescent="0.3">
      <c r="A144" s="355" t="s">
        <v>71</v>
      </c>
      <c r="B144" s="299"/>
      <c r="C144" s="299"/>
      <c r="D144" s="299"/>
      <c r="E144" s="299"/>
      <c r="F144" s="374">
        <f>SUM(F100:F143)</f>
        <v>3900</v>
      </c>
      <c r="G144" s="374">
        <f t="shared" ref="G144:R144" si="6">SUM(G100:G143)</f>
        <v>0</v>
      </c>
      <c r="H144" s="374">
        <f t="shared" si="6"/>
        <v>0</v>
      </c>
      <c r="I144" s="374">
        <f t="shared" si="6"/>
        <v>0</v>
      </c>
      <c r="J144" s="374">
        <f t="shared" si="6"/>
        <v>0</v>
      </c>
      <c r="K144" s="374">
        <f t="shared" si="6"/>
        <v>0</v>
      </c>
      <c r="L144" s="374">
        <f t="shared" si="6"/>
        <v>0</v>
      </c>
      <c r="M144" s="374">
        <f t="shared" si="6"/>
        <v>0</v>
      </c>
      <c r="N144" s="374">
        <f t="shared" si="6"/>
        <v>0</v>
      </c>
      <c r="O144" s="374">
        <f t="shared" si="6"/>
        <v>0</v>
      </c>
      <c r="P144" s="374">
        <f t="shared" si="6"/>
        <v>0</v>
      </c>
      <c r="Q144" s="374">
        <f t="shared" si="6"/>
        <v>0</v>
      </c>
      <c r="R144" s="374">
        <f t="shared" si="6"/>
        <v>0</v>
      </c>
    </row>
    <row r="145" spans="1:18" ht="15.75" thickBot="1" x14ac:dyDescent="0.3">
      <c r="A145" s="294"/>
      <c r="B145" s="294"/>
      <c r="C145" s="294"/>
      <c r="D145" s="294"/>
      <c r="E145" s="294"/>
      <c r="F145" s="381">
        <f>'2. Income &amp; Expenditure Budget'!G155</f>
        <v>0</v>
      </c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</row>
    <row r="146" spans="1:18" ht="15.75" thickBot="1" x14ac:dyDescent="0.3">
      <c r="A146" s="297" t="s">
        <v>64</v>
      </c>
      <c r="B146" s="298"/>
      <c r="C146" s="298"/>
      <c r="D146" s="298"/>
      <c r="E146" s="298"/>
      <c r="F146" s="374">
        <f>'2. Income &amp; Expenditure Budget'!G156</f>
        <v>0</v>
      </c>
      <c r="G146" s="372"/>
      <c r="H146" s="372"/>
      <c r="I146" s="372"/>
      <c r="J146" s="372"/>
      <c r="K146" s="372"/>
      <c r="L146" s="372"/>
      <c r="M146" s="372"/>
      <c r="N146" s="372"/>
      <c r="O146" s="372"/>
      <c r="P146" s="372"/>
      <c r="Q146" s="372"/>
      <c r="R146" s="372"/>
    </row>
    <row r="147" spans="1:18" ht="15.75" thickBot="1" x14ac:dyDescent="0.3">
      <c r="A147" s="86">
        <v>5010</v>
      </c>
      <c r="B147" s="80" t="s">
        <v>259</v>
      </c>
      <c r="C147" s="71"/>
      <c r="D147" s="69"/>
      <c r="E147" s="99"/>
      <c r="F147" s="132">
        <f>'2. Income &amp; Expenditure Budget'!G157</f>
        <v>0</v>
      </c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</row>
    <row r="148" spans="1:18" ht="15.75" thickBot="1" x14ac:dyDescent="0.3">
      <c r="A148" s="86">
        <v>5011</v>
      </c>
      <c r="B148" s="80" t="s">
        <v>304</v>
      </c>
      <c r="C148" s="71"/>
      <c r="D148" s="69"/>
      <c r="E148" s="99"/>
      <c r="F148" s="132">
        <f>'2. Income &amp; Expenditure Budget'!G158</f>
        <v>0</v>
      </c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</row>
    <row r="149" spans="1:18" ht="15.75" thickBot="1" x14ac:dyDescent="0.3">
      <c r="A149" s="86">
        <v>5020</v>
      </c>
      <c r="B149" s="80" t="s">
        <v>260</v>
      </c>
      <c r="C149" s="71"/>
      <c r="D149" s="69"/>
      <c r="E149" s="99"/>
      <c r="F149" s="132">
        <f>'2. Income &amp; Expenditure Budget'!G159</f>
        <v>0</v>
      </c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</row>
    <row r="150" spans="1:18" ht="15.75" thickBot="1" x14ac:dyDescent="0.3">
      <c r="A150" s="86">
        <v>5030</v>
      </c>
      <c r="B150" s="80" t="s">
        <v>108</v>
      </c>
      <c r="C150" s="71"/>
      <c r="D150" s="69"/>
      <c r="E150" s="99"/>
      <c r="F150" s="132">
        <f>'2. Income &amp; Expenditure Budget'!G160</f>
        <v>0</v>
      </c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</row>
    <row r="151" spans="1:18" ht="15.75" thickBot="1" x14ac:dyDescent="0.3">
      <c r="A151" s="87">
        <v>5110</v>
      </c>
      <c r="B151" s="82" t="s">
        <v>12</v>
      </c>
      <c r="C151" s="71"/>
      <c r="D151" s="69"/>
      <c r="E151" s="99"/>
      <c r="F151" s="132">
        <f>'2. Income &amp; Expenditure Budget'!G161</f>
        <v>0</v>
      </c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</row>
    <row r="152" spans="1:18" ht="15.75" thickBot="1" x14ac:dyDescent="0.3">
      <c r="A152" s="87">
        <v>5111</v>
      </c>
      <c r="B152" s="82" t="s">
        <v>305</v>
      </c>
      <c r="C152" s="71"/>
      <c r="D152" s="69"/>
      <c r="E152" s="99"/>
      <c r="F152" s="132">
        <f>'2. Income &amp; Expenditure Budget'!G162</f>
        <v>0</v>
      </c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</row>
    <row r="153" spans="1:18" s="40" customFormat="1" ht="15.75" thickBot="1" x14ac:dyDescent="0.3">
      <c r="A153" s="87">
        <v>5112</v>
      </c>
      <c r="B153" s="81" t="s">
        <v>109</v>
      </c>
      <c r="C153" s="71"/>
      <c r="D153" s="69"/>
      <c r="E153" s="99"/>
      <c r="F153" s="132">
        <f>'2. Income &amp; Expenditure Budget'!G163</f>
        <v>0</v>
      </c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</row>
    <row r="154" spans="1:18" ht="15.75" thickBot="1" x14ac:dyDescent="0.3">
      <c r="A154" s="87">
        <v>5150</v>
      </c>
      <c r="B154" s="82" t="s">
        <v>13</v>
      </c>
      <c r="C154" s="71"/>
      <c r="D154" s="69"/>
      <c r="E154" s="99"/>
      <c r="F154" s="132">
        <f>'2. Income &amp; Expenditure Budget'!G164</f>
        <v>0</v>
      </c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</row>
    <row r="155" spans="1:18" ht="15.75" thickBot="1" x14ac:dyDescent="0.3">
      <c r="A155" s="87">
        <v>5170</v>
      </c>
      <c r="B155" s="82" t="s">
        <v>14</v>
      </c>
      <c r="C155" s="71"/>
      <c r="D155" s="69"/>
      <c r="E155" s="99"/>
      <c r="F155" s="132">
        <f>'2. Income &amp; Expenditure Budget'!G165</f>
        <v>0</v>
      </c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</row>
    <row r="156" spans="1:18" ht="15.75" thickBot="1" x14ac:dyDescent="0.3">
      <c r="A156" s="87">
        <v>5310</v>
      </c>
      <c r="B156" s="82" t="s">
        <v>15</v>
      </c>
      <c r="C156" s="71"/>
      <c r="D156" s="69"/>
      <c r="E156" s="99"/>
      <c r="F156" s="132">
        <f>'2. Income &amp; Expenditure Budget'!G166</f>
        <v>0</v>
      </c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</row>
    <row r="157" spans="1:18" ht="15.75" thickBot="1" x14ac:dyDescent="0.3">
      <c r="A157" s="87">
        <v>5315</v>
      </c>
      <c r="B157" s="81" t="s">
        <v>212</v>
      </c>
      <c r="C157" s="71"/>
      <c r="D157" s="69"/>
      <c r="E157" s="99"/>
      <c r="F157" s="132">
        <f>'2. Income &amp; Expenditure Budget'!G167</f>
        <v>0</v>
      </c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</row>
    <row r="158" spans="1:18" ht="15.75" thickBot="1" x14ac:dyDescent="0.3">
      <c r="A158" s="87">
        <v>5316</v>
      </c>
      <c r="B158" s="81" t="s">
        <v>306</v>
      </c>
      <c r="C158" s="71"/>
      <c r="D158" s="69"/>
      <c r="E158" s="99"/>
      <c r="F158" s="132">
        <f>'2. Income &amp; Expenditure Budget'!G168</f>
        <v>10000</v>
      </c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</row>
    <row r="159" spans="1:18" ht="15.75" thickBot="1" x14ac:dyDescent="0.3">
      <c r="A159" s="86">
        <v>5350</v>
      </c>
      <c r="B159" s="80" t="s">
        <v>16</v>
      </c>
      <c r="C159" s="71"/>
      <c r="D159" s="69"/>
      <c r="E159" s="99"/>
      <c r="F159" s="132">
        <f>'2. Income &amp; Expenditure Budget'!G169</f>
        <v>0</v>
      </c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</row>
    <row r="160" spans="1:18" ht="15.75" thickBot="1" x14ac:dyDescent="0.3">
      <c r="A160" s="86">
        <v>5400</v>
      </c>
      <c r="B160" s="80" t="s">
        <v>261</v>
      </c>
      <c r="C160" s="71"/>
      <c r="D160" s="69"/>
      <c r="E160" s="99"/>
      <c r="F160" s="132">
        <f>'2. Income &amp; Expenditure Budget'!G170</f>
        <v>0</v>
      </c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</row>
    <row r="161" spans="1:18" ht="15.75" thickBot="1" x14ac:dyDescent="0.3">
      <c r="A161" s="86">
        <v>5450</v>
      </c>
      <c r="B161" s="80" t="s">
        <v>262</v>
      </c>
      <c r="C161" s="71"/>
      <c r="D161" s="69"/>
      <c r="E161" s="99"/>
      <c r="F161" s="132">
        <f>'2. Income &amp; Expenditure Budget'!G171</f>
        <v>0</v>
      </c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</row>
    <row r="162" spans="1:18" ht="15.75" thickBot="1" x14ac:dyDescent="0.3">
      <c r="A162" s="86">
        <v>5510</v>
      </c>
      <c r="B162" s="80" t="s">
        <v>263</v>
      </c>
      <c r="C162" s="71"/>
      <c r="D162" s="69"/>
      <c r="E162" s="99"/>
      <c r="F162" s="132">
        <f>'2. Income &amp; Expenditure Budget'!G172</f>
        <v>0</v>
      </c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</row>
    <row r="163" spans="1:18" ht="15.75" thickBot="1" x14ac:dyDescent="0.3">
      <c r="A163" s="86">
        <v>5550</v>
      </c>
      <c r="B163" s="80" t="s">
        <v>264</v>
      </c>
      <c r="C163" s="71"/>
      <c r="D163" s="69"/>
      <c r="E163" s="99"/>
      <c r="F163" s="132">
        <f>'2. Income &amp; Expenditure Budget'!G173</f>
        <v>0</v>
      </c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</row>
    <row r="164" spans="1:18" ht="15.75" thickBot="1" x14ac:dyDescent="0.3">
      <c r="A164" s="86">
        <v>5551</v>
      </c>
      <c r="B164" s="80" t="s">
        <v>265</v>
      </c>
      <c r="C164" s="71"/>
      <c r="D164" s="69"/>
      <c r="E164" s="99"/>
      <c r="F164" s="132">
        <f>'2. Income &amp; Expenditure Budget'!G174</f>
        <v>0</v>
      </c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</row>
    <row r="165" spans="1:18" ht="15.75" thickBot="1" x14ac:dyDescent="0.3">
      <c r="A165" s="86">
        <v>5610</v>
      </c>
      <c r="B165" s="80" t="s">
        <v>266</v>
      </c>
      <c r="C165" s="71"/>
      <c r="D165" s="69"/>
      <c r="E165" s="99"/>
      <c r="F165" s="132">
        <f>'2. Income &amp; Expenditure Budget'!G176</f>
        <v>0</v>
      </c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</row>
    <row r="166" spans="1:18" ht="15.75" thickBot="1" x14ac:dyDescent="0.3">
      <c r="A166" s="86">
        <v>5700</v>
      </c>
      <c r="B166" s="80" t="s">
        <v>267</v>
      </c>
      <c r="C166" s="71"/>
      <c r="D166" s="69"/>
      <c r="E166" s="99"/>
      <c r="F166" s="132">
        <f>'2. Income &amp; Expenditure Budget'!G177</f>
        <v>0</v>
      </c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</row>
    <row r="167" spans="1:18" ht="15.75" thickBot="1" x14ac:dyDescent="0.3">
      <c r="A167" s="88">
        <v>5710</v>
      </c>
      <c r="B167" s="83" t="s">
        <v>268</v>
      </c>
      <c r="C167" s="72"/>
      <c r="D167" s="73"/>
      <c r="E167" s="100"/>
      <c r="F167" s="132">
        <f>'2. Income &amp; Expenditure Budget'!G178</f>
        <v>0</v>
      </c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</row>
    <row r="168" spans="1:18" ht="15.75" thickBot="1" x14ac:dyDescent="0.3">
      <c r="A168" s="88">
        <v>5800</v>
      </c>
      <c r="B168" s="83" t="s">
        <v>269</v>
      </c>
      <c r="C168" s="72"/>
      <c r="D168" s="73"/>
      <c r="E168" s="100"/>
      <c r="F168" s="132">
        <f>'2. Income &amp; Expenditure Budget'!G179</f>
        <v>0</v>
      </c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</row>
    <row r="169" spans="1:18" ht="15.75" thickBot="1" x14ac:dyDescent="0.3">
      <c r="A169" s="86">
        <v>5801</v>
      </c>
      <c r="B169" s="80" t="s">
        <v>307</v>
      </c>
      <c r="C169" s="71"/>
      <c r="D169" s="69"/>
      <c r="E169" s="99"/>
      <c r="F169" s="132">
        <f>'2. Income &amp; Expenditure Budget'!G180</f>
        <v>2149.7999999999997</v>
      </c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</row>
    <row r="170" spans="1:18" ht="15.75" thickBot="1" x14ac:dyDescent="0.3">
      <c r="A170" s="86">
        <v>5802</v>
      </c>
      <c r="B170" s="80" t="s">
        <v>308</v>
      </c>
      <c r="C170" s="71"/>
      <c r="D170" s="69"/>
      <c r="E170" s="99"/>
      <c r="F170" s="132">
        <f>'2. Income &amp; Expenditure Budget'!G181</f>
        <v>8000</v>
      </c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</row>
    <row r="171" spans="1:18" ht="15.75" thickBot="1" x14ac:dyDescent="0.3">
      <c r="A171" s="86">
        <v>5803</v>
      </c>
      <c r="B171" s="80" t="s">
        <v>309</v>
      </c>
      <c r="C171" s="71"/>
      <c r="D171" s="69"/>
      <c r="E171" s="99"/>
      <c r="F171" s="132">
        <f>'2. Income &amp; Expenditure Budget'!G182</f>
        <v>21000</v>
      </c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</row>
    <row r="172" spans="1:18" ht="15.75" thickBot="1" x14ac:dyDescent="0.3">
      <c r="A172" s="86">
        <v>5804</v>
      </c>
      <c r="B172" s="80" t="s">
        <v>310</v>
      </c>
      <c r="C172" s="71"/>
      <c r="D172" s="69"/>
      <c r="E172" s="99"/>
      <c r="F172" s="132">
        <f>'2. Income &amp; Expenditure Budget'!G183</f>
        <v>0</v>
      </c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</row>
    <row r="173" spans="1:18" ht="15.75" thickBot="1" x14ac:dyDescent="0.3">
      <c r="A173" s="365">
        <v>5805</v>
      </c>
      <c r="B173" s="366" t="s">
        <v>311</v>
      </c>
      <c r="C173" s="367"/>
      <c r="D173" s="368"/>
      <c r="E173" s="369"/>
      <c r="F173" s="132">
        <f>'2. Income &amp; Expenditure Budget'!G184</f>
        <v>6600</v>
      </c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</row>
    <row r="174" spans="1:18" ht="15.75" thickBot="1" x14ac:dyDescent="0.3">
      <c r="A174" s="126" t="s">
        <v>70</v>
      </c>
      <c r="B174" s="127"/>
      <c r="C174" s="127"/>
      <c r="D174" s="127"/>
      <c r="E174" s="127"/>
      <c r="F174" s="374">
        <f>SUM(F147:F173)</f>
        <v>47749.8</v>
      </c>
      <c r="G174" s="374">
        <f t="shared" ref="G174:R174" si="7">SUM(G147:G173)</f>
        <v>0</v>
      </c>
      <c r="H174" s="374">
        <f t="shared" si="7"/>
        <v>0</v>
      </c>
      <c r="I174" s="374">
        <f t="shared" si="7"/>
        <v>0</v>
      </c>
      <c r="J174" s="374">
        <f t="shared" si="7"/>
        <v>0</v>
      </c>
      <c r="K174" s="374">
        <f t="shared" si="7"/>
        <v>0</v>
      </c>
      <c r="L174" s="374">
        <f t="shared" si="7"/>
        <v>0</v>
      </c>
      <c r="M174" s="374">
        <f t="shared" si="7"/>
        <v>0</v>
      </c>
      <c r="N174" s="374">
        <f t="shared" si="7"/>
        <v>0</v>
      </c>
      <c r="O174" s="374">
        <f t="shared" si="7"/>
        <v>0</v>
      </c>
      <c r="P174" s="374">
        <f t="shared" si="7"/>
        <v>0</v>
      </c>
      <c r="Q174" s="374">
        <f t="shared" si="7"/>
        <v>0</v>
      </c>
      <c r="R174" s="374">
        <f t="shared" si="7"/>
        <v>0</v>
      </c>
    </row>
    <row r="175" spans="1:18" ht="15.75" thickBot="1" x14ac:dyDescent="0.3">
      <c r="A175" s="89"/>
      <c r="B175" s="60" t="s">
        <v>43</v>
      </c>
      <c r="C175" s="40"/>
      <c r="D175" s="10"/>
      <c r="E175" s="10"/>
      <c r="F175" s="381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</row>
    <row r="176" spans="1:18" ht="15.75" thickBot="1" x14ac:dyDescent="0.3">
      <c r="A176" s="126" t="s">
        <v>65</v>
      </c>
      <c r="B176" s="127"/>
      <c r="C176" s="127"/>
      <c r="D176" s="127"/>
      <c r="E176" s="127"/>
      <c r="F176" s="374">
        <f>'2. Income &amp; Expenditure Budget'!G187</f>
        <v>0</v>
      </c>
      <c r="G176" s="372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</row>
    <row r="177" spans="1:18" ht="15.75" thickBot="1" x14ac:dyDescent="0.3">
      <c r="A177" s="86">
        <v>6010</v>
      </c>
      <c r="B177" s="80" t="s">
        <v>110</v>
      </c>
      <c r="C177" s="71"/>
      <c r="D177" s="69"/>
      <c r="E177" s="99"/>
      <c r="F177" s="132">
        <f>'2. Income &amp; Expenditure Budget'!G188</f>
        <v>0</v>
      </c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</row>
    <row r="178" spans="1:18" ht="15.75" thickBot="1" x14ac:dyDescent="0.3">
      <c r="A178" s="86">
        <v>6011</v>
      </c>
      <c r="B178" s="80" t="s">
        <v>312</v>
      </c>
      <c r="C178" s="71"/>
      <c r="D178" s="69"/>
      <c r="E178" s="99"/>
      <c r="F178" s="132">
        <f>'2. Income &amp; Expenditure Budget'!G189</f>
        <v>0</v>
      </c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</row>
    <row r="179" spans="1:18" ht="15.75" thickBot="1" x14ac:dyDescent="0.3">
      <c r="A179" s="86">
        <v>6050</v>
      </c>
      <c r="B179" s="80" t="s">
        <v>111</v>
      </c>
      <c r="C179" s="71"/>
      <c r="D179" s="69"/>
      <c r="E179" s="99"/>
      <c r="F179" s="132">
        <f>'2. Income &amp; Expenditure Budget'!G190</f>
        <v>0</v>
      </c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</row>
    <row r="180" spans="1:18" ht="15.75" thickBot="1" x14ac:dyDescent="0.3">
      <c r="A180" s="87">
        <v>6100</v>
      </c>
      <c r="B180" s="82" t="s">
        <v>270</v>
      </c>
      <c r="C180" s="71"/>
      <c r="D180" s="69"/>
      <c r="E180" s="99"/>
      <c r="F180" s="132">
        <f>'2. Income &amp; Expenditure Budget'!G191</f>
        <v>0</v>
      </c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</row>
    <row r="181" spans="1:18" ht="15.75" thickBot="1" x14ac:dyDescent="0.3">
      <c r="A181" s="87">
        <v>6150</v>
      </c>
      <c r="B181" s="82" t="s">
        <v>271</v>
      </c>
      <c r="C181" s="71"/>
      <c r="D181" s="69"/>
      <c r="E181" s="99"/>
      <c r="F181" s="132">
        <f>'2. Income &amp; Expenditure Budget'!G192</f>
        <v>0</v>
      </c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</row>
    <row r="182" spans="1:18" ht="15.75" thickBot="1" x14ac:dyDescent="0.3">
      <c r="A182" s="87">
        <v>6210</v>
      </c>
      <c r="B182" s="82" t="s">
        <v>272</v>
      </c>
      <c r="C182" s="71"/>
      <c r="D182" s="69"/>
      <c r="E182" s="99"/>
      <c r="F182" s="132">
        <f>'2. Income &amp; Expenditure Budget'!G193</f>
        <v>0</v>
      </c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</row>
    <row r="183" spans="1:18" ht="15.75" thickBot="1" x14ac:dyDescent="0.3">
      <c r="A183" s="87">
        <v>6250</v>
      </c>
      <c r="B183" s="82" t="s">
        <v>273</v>
      </c>
      <c r="C183" s="71"/>
      <c r="D183" s="69"/>
      <c r="E183" s="99"/>
      <c r="F183" s="132">
        <f>'2. Income &amp; Expenditure Budget'!G194</f>
        <v>0</v>
      </c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</row>
    <row r="184" spans="1:18" ht="15.75" thickBot="1" x14ac:dyDescent="0.3">
      <c r="A184" s="87">
        <v>6300</v>
      </c>
      <c r="B184" s="82" t="s">
        <v>274</v>
      </c>
      <c r="C184" s="71"/>
      <c r="D184" s="69"/>
      <c r="E184" s="99"/>
      <c r="F184" s="132">
        <f>'2. Income &amp; Expenditure Budget'!G195</f>
        <v>0</v>
      </c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</row>
    <row r="185" spans="1:18" ht="15.75" thickBot="1" x14ac:dyDescent="0.3">
      <c r="A185" s="87">
        <v>6305</v>
      </c>
      <c r="B185" s="81" t="s">
        <v>48</v>
      </c>
      <c r="C185" s="71"/>
      <c r="D185" s="71"/>
      <c r="E185" s="101"/>
      <c r="F185" s="132">
        <f>'2. Income &amp; Expenditure Budget'!G196</f>
        <v>0</v>
      </c>
      <c r="G185" s="377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</row>
    <row r="186" spans="1:18" ht="15.75" thickBot="1" x14ac:dyDescent="0.3">
      <c r="A186" s="87">
        <v>6350</v>
      </c>
      <c r="B186" s="82" t="s">
        <v>275</v>
      </c>
      <c r="C186" s="71"/>
      <c r="D186" s="71"/>
      <c r="E186" s="101"/>
      <c r="F186" s="132">
        <f>'2. Income &amp; Expenditure Budget'!G197</f>
        <v>0</v>
      </c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</row>
    <row r="187" spans="1:18" ht="15.75" thickBot="1" x14ac:dyDescent="0.3">
      <c r="A187" s="87">
        <v>6355</v>
      </c>
      <c r="B187" s="82" t="s">
        <v>276</v>
      </c>
      <c r="C187" s="71"/>
      <c r="D187" s="71"/>
      <c r="E187" s="101"/>
      <c r="F187" s="132">
        <f>'2. Income &amp; Expenditure Budget'!G198</f>
        <v>0</v>
      </c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</row>
    <row r="188" spans="1:18" ht="15.75" thickBot="1" x14ac:dyDescent="0.3">
      <c r="A188" s="87">
        <v>6400</v>
      </c>
      <c r="B188" s="82" t="s">
        <v>277</v>
      </c>
      <c r="C188" s="71"/>
      <c r="D188" s="71"/>
      <c r="E188" s="101"/>
      <c r="F188" s="132">
        <f>'2. Income &amp; Expenditure Budget'!G199</f>
        <v>0</v>
      </c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</row>
    <row r="189" spans="1:18" ht="15.75" thickBot="1" x14ac:dyDescent="0.3">
      <c r="A189" s="87">
        <v>6450</v>
      </c>
      <c r="B189" s="82" t="s">
        <v>278</v>
      </c>
      <c r="C189" s="71"/>
      <c r="D189" s="71"/>
      <c r="E189" s="101"/>
      <c r="F189" s="132">
        <f>'2. Income &amp; Expenditure Budget'!G200</f>
        <v>0</v>
      </c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</row>
    <row r="190" spans="1:18" ht="15.75" thickBot="1" x14ac:dyDescent="0.3">
      <c r="A190" s="87">
        <v>6500</v>
      </c>
      <c r="B190" s="82" t="s">
        <v>279</v>
      </c>
      <c r="C190" s="71"/>
      <c r="D190" s="71"/>
      <c r="E190" s="101"/>
      <c r="F190" s="132">
        <f>'2. Income &amp; Expenditure Budget'!G201</f>
        <v>0</v>
      </c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</row>
    <row r="191" spans="1:18" ht="15.75" thickBot="1" x14ac:dyDescent="0.3">
      <c r="A191" s="87">
        <v>6600</v>
      </c>
      <c r="B191" s="82" t="s">
        <v>17</v>
      </c>
      <c r="C191" s="71"/>
      <c r="D191" s="71"/>
      <c r="E191" s="101"/>
      <c r="F191" s="132">
        <f>'2. Income &amp; Expenditure Budget'!G202</f>
        <v>0</v>
      </c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</row>
    <row r="192" spans="1:18" ht="15.75" thickBot="1" x14ac:dyDescent="0.3">
      <c r="A192" s="87">
        <v>6650</v>
      </c>
      <c r="B192" s="82" t="s">
        <v>96</v>
      </c>
      <c r="C192" s="71"/>
      <c r="D192" s="71"/>
      <c r="E192" s="101"/>
      <c r="F192" s="132">
        <f>'2. Income &amp; Expenditure Budget'!G203</f>
        <v>0</v>
      </c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</row>
    <row r="193" spans="1:19" ht="15.75" thickBot="1" x14ac:dyDescent="0.3">
      <c r="A193" s="87">
        <v>6700</v>
      </c>
      <c r="B193" s="82" t="s">
        <v>66</v>
      </c>
      <c r="C193" s="71"/>
      <c r="D193" s="71"/>
      <c r="E193" s="101"/>
      <c r="F193" s="132">
        <f>'2. Income &amp; Expenditure Budget'!G204</f>
        <v>0</v>
      </c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</row>
    <row r="194" spans="1:19" ht="15.75" thickBot="1" x14ac:dyDescent="0.3">
      <c r="A194" s="87">
        <v>6730</v>
      </c>
      <c r="B194" s="82" t="s">
        <v>76</v>
      </c>
      <c r="C194" s="71"/>
      <c r="D194" s="71"/>
      <c r="E194" s="101"/>
      <c r="F194" s="132">
        <f>'2. Income &amp; Expenditure Budget'!G205</f>
        <v>0</v>
      </c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</row>
    <row r="195" spans="1:19" ht="15.75" thickBot="1" x14ac:dyDescent="0.3">
      <c r="A195" s="87">
        <v>6731</v>
      </c>
      <c r="B195" s="82" t="s">
        <v>280</v>
      </c>
      <c r="C195" s="71"/>
      <c r="D195" s="71"/>
      <c r="E195" s="101"/>
      <c r="F195" s="132">
        <f>'2. Income &amp; Expenditure Budget'!G206</f>
        <v>0</v>
      </c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</row>
    <row r="196" spans="1:19" s="40" customFormat="1" ht="15.75" thickBot="1" x14ac:dyDescent="0.3">
      <c r="A196" s="87">
        <v>6750</v>
      </c>
      <c r="B196" s="82" t="s">
        <v>31</v>
      </c>
      <c r="C196" s="71"/>
      <c r="D196" s="71"/>
      <c r="E196" s="101"/>
      <c r="F196" s="132">
        <f>'2. Income &amp; Expenditure Budget'!G207</f>
        <v>0</v>
      </c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</row>
    <row r="197" spans="1:19" s="40" customFormat="1" ht="15.75" thickBot="1" x14ac:dyDescent="0.3">
      <c r="A197" s="87">
        <v>6755</v>
      </c>
      <c r="B197" s="82" t="s">
        <v>281</v>
      </c>
      <c r="C197" s="71"/>
      <c r="D197" s="71"/>
      <c r="E197" s="101"/>
      <c r="F197" s="132">
        <f>'2. Income &amp; Expenditure Budget'!G208</f>
        <v>0</v>
      </c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</row>
    <row r="198" spans="1:19" s="40" customFormat="1" ht="15.75" thickBot="1" x14ac:dyDescent="0.3">
      <c r="A198" s="87">
        <v>6780</v>
      </c>
      <c r="B198" s="82" t="s">
        <v>18</v>
      </c>
      <c r="C198" s="71"/>
      <c r="D198" s="71"/>
      <c r="E198" s="101"/>
      <c r="F198" s="132">
        <f>'2. Income &amp; Expenditure Budget'!G209</f>
        <v>0</v>
      </c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</row>
    <row r="199" spans="1:19" s="40" customFormat="1" ht="15.75" thickBot="1" x14ac:dyDescent="0.3">
      <c r="A199" s="87">
        <v>6800</v>
      </c>
      <c r="B199" s="82" t="s">
        <v>282</v>
      </c>
      <c r="C199" s="71"/>
      <c r="D199" s="71"/>
      <c r="E199" s="101"/>
      <c r="F199" s="132">
        <f>'2. Income &amp; Expenditure Budget'!G210</f>
        <v>0</v>
      </c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</row>
    <row r="200" spans="1:19" s="40" customFormat="1" ht="15.75" thickBot="1" x14ac:dyDescent="0.3">
      <c r="A200" s="87">
        <v>6830</v>
      </c>
      <c r="B200" s="82" t="s">
        <v>97</v>
      </c>
      <c r="C200" s="71"/>
      <c r="D200" s="71"/>
      <c r="E200" s="101"/>
      <c r="F200" s="132">
        <f>'2. Income &amp; Expenditure Budget'!G211</f>
        <v>0</v>
      </c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</row>
    <row r="201" spans="1:19" s="40" customFormat="1" ht="15.75" thickBot="1" x14ac:dyDescent="0.3">
      <c r="A201" s="87">
        <v>6860</v>
      </c>
      <c r="B201" s="82" t="s">
        <v>98</v>
      </c>
      <c r="C201" s="71"/>
      <c r="D201" s="71"/>
      <c r="E201" s="101"/>
      <c r="F201" s="132">
        <f>'2. Income &amp; Expenditure Budget'!G212</f>
        <v>0</v>
      </c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</row>
    <row r="202" spans="1:19" s="40" customFormat="1" ht="15.75" thickBot="1" x14ac:dyDescent="0.3">
      <c r="A202" s="87">
        <v>6900</v>
      </c>
      <c r="B202" s="82" t="s">
        <v>19</v>
      </c>
      <c r="C202" s="71"/>
      <c r="D202" s="71"/>
      <c r="E202" s="101"/>
      <c r="F202" s="132">
        <f>'2. Income &amp; Expenditure Budget'!G213</f>
        <v>0</v>
      </c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</row>
    <row r="203" spans="1:19" ht="15.75" thickBot="1" x14ac:dyDescent="0.3">
      <c r="A203" s="126" t="s">
        <v>69</v>
      </c>
      <c r="B203" s="127"/>
      <c r="C203" s="127"/>
      <c r="D203" s="127"/>
      <c r="E203" s="127"/>
      <c r="F203" s="379">
        <f>SUM(F177:F202)</f>
        <v>0</v>
      </c>
      <c r="G203" s="379">
        <f t="shared" ref="G203:R203" si="8">SUM(G177:G202)</f>
        <v>0</v>
      </c>
      <c r="H203" s="379">
        <f t="shared" si="8"/>
        <v>0</v>
      </c>
      <c r="I203" s="379">
        <f t="shared" si="8"/>
        <v>0</v>
      </c>
      <c r="J203" s="379">
        <f t="shared" si="8"/>
        <v>0</v>
      </c>
      <c r="K203" s="379">
        <f t="shared" si="8"/>
        <v>0</v>
      </c>
      <c r="L203" s="379">
        <f t="shared" si="8"/>
        <v>0</v>
      </c>
      <c r="M203" s="379">
        <f t="shared" si="8"/>
        <v>0</v>
      </c>
      <c r="N203" s="379">
        <f t="shared" si="8"/>
        <v>0</v>
      </c>
      <c r="O203" s="379">
        <f t="shared" si="8"/>
        <v>0</v>
      </c>
      <c r="P203" s="379">
        <f t="shared" si="8"/>
        <v>0</v>
      </c>
      <c r="Q203" s="379">
        <f t="shared" si="8"/>
        <v>0</v>
      </c>
      <c r="R203" s="379">
        <f t="shared" si="8"/>
        <v>0</v>
      </c>
      <c r="S203" s="438"/>
    </row>
    <row r="204" spans="1:19" ht="15.75" thickBot="1" x14ac:dyDescent="0.3">
      <c r="A204" s="89"/>
      <c r="B204" s="60" t="s">
        <v>43</v>
      </c>
      <c r="C204" s="40"/>
      <c r="D204" s="40"/>
      <c r="E204" s="40"/>
      <c r="F204" s="382">
        <f>'2. Income &amp; Expenditure Budget'!G215</f>
        <v>0</v>
      </c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</row>
    <row r="205" spans="1:19" ht="15.75" thickBot="1" x14ac:dyDescent="0.3">
      <c r="A205" s="126" t="s">
        <v>67</v>
      </c>
      <c r="B205" s="127"/>
      <c r="C205" s="127"/>
      <c r="D205" s="127"/>
      <c r="E205" s="127"/>
      <c r="F205" s="379">
        <f>'2. Income &amp; Expenditure Budget'!G216</f>
        <v>0</v>
      </c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</row>
    <row r="206" spans="1:19" s="40" customFormat="1" ht="15.75" thickBot="1" x14ac:dyDescent="0.3">
      <c r="A206" s="87">
        <v>7300</v>
      </c>
      <c r="B206" s="82" t="s">
        <v>283</v>
      </c>
      <c r="C206" s="71"/>
      <c r="D206" s="71"/>
      <c r="E206" s="101"/>
      <c r="F206" s="132">
        <f>'2. Income &amp; Expenditure Budget'!G217</f>
        <v>0</v>
      </c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</row>
    <row r="207" spans="1:19" s="40" customFormat="1" ht="15.75" thickBot="1" x14ac:dyDescent="0.3">
      <c r="A207" s="87">
        <v>7320</v>
      </c>
      <c r="B207" s="82" t="s">
        <v>32</v>
      </c>
      <c r="C207" s="71"/>
      <c r="D207" s="71"/>
      <c r="E207" s="101"/>
      <c r="F207" s="132">
        <f>'2. Income &amp; Expenditure Budget'!G218</f>
        <v>0</v>
      </c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</row>
    <row r="208" spans="1:19" s="40" customFormat="1" ht="15.75" thickBot="1" x14ac:dyDescent="0.3">
      <c r="A208" s="87">
        <v>7400</v>
      </c>
      <c r="B208" s="82" t="s">
        <v>20</v>
      </c>
      <c r="C208" s="71"/>
      <c r="D208" s="71"/>
      <c r="E208" s="101"/>
      <c r="F208" s="132">
        <f>'2. Income &amp; Expenditure Budget'!G219</f>
        <v>0</v>
      </c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</row>
    <row r="209" spans="1:19" s="40" customFormat="1" ht="15.75" thickBot="1" x14ac:dyDescent="0.3">
      <c r="A209" s="87">
        <v>7450</v>
      </c>
      <c r="B209" s="82" t="s">
        <v>284</v>
      </c>
      <c r="C209" s="71"/>
      <c r="D209" s="71"/>
      <c r="E209" s="101"/>
      <c r="F209" s="132">
        <f>'2. Income &amp; Expenditure Budget'!G220</f>
        <v>0</v>
      </c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</row>
    <row r="210" spans="1:19" s="40" customFormat="1" ht="15.75" thickBot="1" x14ac:dyDescent="0.3">
      <c r="A210" s="87">
        <v>7500</v>
      </c>
      <c r="B210" s="82" t="s">
        <v>285</v>
      </c>
      <c r="C210" s="71"/>
      <c r="D210" s="71"/>
      <c r="E210" s="101"/>
      <c r="F210" s="132">
        <f>'2. Income &amp; Expenditure Budget'!G221</f>
        <v>0</v>
      </c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</row>
    <row r="211" spans="1:19" s="40" customFormat="1" ht="15.75" thickBot="1" x14ac:dyDescent="0.3">
      <c r="A211" s="87">
        <v>7800</v>
      </c>
      <c r="B211" s="82" t="s">
        <v>33</v>
      </c>
      <c r="C211" s="71"/>
      <c r="D211" s="71"/>
      <c r="E211" s="101"/>
      <c r="F211" s="132">
        <f>'2. Income &amp; Expenditure Budget'!G222</f>
        <v>0</v>
      </c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</row>
    <row r="212" spans="1:19" ht="15.75" thickBot="1" x14ac:dyDescent="0.3">
      <c r="A212" s="126" t="s">
        <v>68</v>
      </c>
      <c r="B212" s="127"/>
      <c r="C212" s="127"/>
      <c r="D212" s="127"/>
      <c r="E212" s="127"/>
      <c r="F212" s="379">
        <f>SUM(F206:F211)</f>
        <v>0</v>
      </c>
      <c r="G212" s="379">
        <f t="shared" ref="G212:R212" si="9">SUM(G206:G211)</f>
        <v>0</v>
      </c>
      <c r="H212" s="379">
        <f t="shared" si="9"/>
        <v>0</v>
      </c>
      <c r="I212" s="379">
        <f t="shared" si="9"/>
        <v>0</v>
      </c>
      <c r="J212" s="379">
        <f t="shared" si="9"/>
        <v>0</v>
      </c>
      <c r="K212" s="379">
        <f t="shared" si="9"/>
        <v>0</v>
      </c>
      <c r="L212" s="379">
        <f t="shared" si="9"/>
        <v>0</v>
      </c>
      <c r="M212" s="379">
        <f t="shared" si="9"/>
        <v>0</v>
      </c>
      <c r="N212" s="379">
        <f t="shared" si="9"/>
        <v>0</v>
      </c>
      <c r="O212" s="379">
        <f t="shared" si="9"/>
        <v>0</v>
      </c>
      <c r="P212" s="379">
        <f t="shared" si="9"/>
        <v>0</v>
      </c>
      <c r="Q212" s="379">
        <f t="shared" si="9"/>
        <v>0</v>
      </c>
      <c r="R212" s="379">
        <f t="shared" si="9"/>
        <v>0</v>
      </c>
      <c r="S212" s="438"/>
    </row>
    <row r="213" spans="1:19" ht="15.75" thickBot="1" x14ac:dyDescent="0.3">
      <c r="A213" s="91"/>
      <c r="B213" s="61"/>
      <c r="C213" s="40"/>
      <c r="D213" s="40"/>
      <c r="E213" s="40"/>
      <c r="F213" s="382">
        <f>'2. Income &amp; Expenditure Budget'!G224</f>
        <v>0</v>
      </c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</row>
    <row r="214" spans="1:19" ht="15.75" thickBot="1" x14ac:dyDescent="0.3">
      <c r="A214" s="128" t="s">
        <v>21</v>
      </c>
      <c r="B214" s="129"/>
      <c r="C214" s="129"/>
      <c r="D214" s="129"/>
      <c r="E214" s="129"/>
      <c r="F214" s="383">
        <f>(F212+F203+F174+F144+F97)*0.05</f>
        <v>2838.9900000000002</v>
      </c>
      <c r="G214" s="383">
        <f t="shared" ref="G214:R214" si="10">(G212+G203+G174+G144+G97)*0.05</f>
        <v>0</v>
      </c>
      <c r="H214" s="383">
        <f t="shared" si="10"/>
        <v>0</v>
      </c>
      <c r="I214" s="383">
        <f t="shared" si="10"/>
        <v>0</v>
      </c>
      <c r="J214" s="383">
        <f t="shared" si="10"/>
        <v>0</v>
      </c>
      <c r="K214" s="383">
        <f t="shared" si="10"/>
        <v>0</v>
      </c>
      <c r="L214" s="383">
        <f t="shared" si="10"/>
        <v>0</v>
      </c>
      <c r="M214" s="383">
        <f t="shared" si="10"/>
        <v>0</v>
      </c>
      <c r="N214" s="383">
        <f t="shared" si="10"/>
        <v>0</v>
      </c>
      <c r="O214" s="383">
        <f t="shared" si="10"/>
        <v>0</v>
      </c>
      <c r="P214" s="383">
        <f t="shared" si="10"/>
        <v>0</v>
      </c>
      <c r="Q214" s="383">
        <f t="shared" si="10"/>
        <v>0</v>
      </c>
      <c r="R214" s="383">
        <f t="shared" si="10"/>
        <v>0</v>
      </c>
      <c r="S214" s="438"/>
    </row>
    <row r="215" spans="1:19" ht="15.75" thickBot="1" x14ac:dyDescent="0.3">
      <c r="A215" s="89"/>
      <c r="B215" s="60" t="s">
        <v>43</v>
      </c>
      <c r="C215" s="40"/>
      <c r="D215" s="40"/>
      <c r="E215" s="40"/>
      <c r="F215" s="382">
        <f>'2. Income &amp; Expenditure Budget'!G226</f>
        <v>0</v>
      </c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</row>
    <row r="216" spans="1:19" ht="15.75" thickBot="1" x14ac:dyDescent="0.3">
      <c r="A216" s="126"/>
      <c r="B216" s="127" t="s">
        <v>49</v>
      </c>
      <c r="C216" s="127"/>
      <c r="D216" s="127"/>
      <c r="E216" s="127"/>
      <c r="F216" s="379">
        <f>F214+F212+F203+F174+F144+F97</f>
        <v>59618.79</v>
      </c>
      <c r="G216" s="379">
        <f t="shared" ref="G216:R216" si="11">G214+G212+G203+G174+G144+G97</f>
        <v>0</v>
      </c>
      <c r="H216" s="379">
        <f t="shared" si="11"/>
        <v>0</v>
      </c>
      <c r="I216" s="379">
        <f t="shared" si="11"/>
        <v>0</v>
      </c>
      <c r="J216" s="379">
        <f t="shared" si="11"/>
        <v>0</v>
      </c>
      <c r="K216" s="379">
        <f t="shared" si="11"/>
        <v>0</v>
      </c>
      <c r="L216" s="379">
        <f t="shared" si="11"/>
        <v>0</v>
      </c>
      <c r="M216" s="379">
        <f t="shared" si="11"/>
        <v>0</v>
      </c>
      <c r="N216" s="379">
        <f t="shared" si="11"/>
        <v>0</v>
      </c>
      <c r="O216" s="379">
        <f t="shared" si="11"/>
        <v>0</v>
      </c>
      <c r="P216" s="379">
        <f t="shared" si="11"/>
        <v>0</v>
      </c>
      <c r="Q216" s="379">
        <f t="shared" si="11"/>
        <v>0</v>
      </c>
      <c r="R216" s="379">
        <f t="shared" si="11"/>
        <v>0</v>
      </c>
      <c r="S216" s="438"/>
    </row>
    <row r="217" spans="1:19" ht="15.75" thickBot="1" x14ac:dyDescent="0.3">
      <c r="A217" s="91"/>
      <c r="B217" s="181" t="s">
        <v>43</v>
      </c>
      <c r="C217" s="40"/>
      <c r="D217" s="40"/>
      <c r="E217" s="40"/>
      <c r="F217" s="382">
        <f>'2. Income &amp; Expenditure Budget'!G228</f>
        <v>0</v>
      </c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</row>
    <row r="218" spans="1:19" ht="19.5" thickBot="1" x14ac:dyDescent="0.35">
      <c r="A218" s="137" t="s">
        <v>73</v>
      </c>
      <c r="B218" s="24"/>
      <c r="C218" s="135"/>
      <c r="D218" s="135"/>
      <c r="E218" s="135"/>
      <c r="F218" s="436">
        <f>F83-F216</f>
        <v>66781.010000000009</v>
      </c>
      <c r="G218" s="436">
        <f t="shared" ref="G218:R218" si="12">G83-G216</f>
        <v>0</v>
      </c>
      <c r="H218" s="436">
        <f t="shared" si="12"/>
        <v>0</v>
      </c>
      <c r="I218" s="436">
        <f t="shared" si="12"/>
        <v>0</v>
      </c>
      <c r="J218" s="436">
        <f t="shared" si="12"/>
        <v>0</v>
      </c>
      <c r="K218" s="436">
        <f t="shared" si="12"/>
        <v>0</v>
      </c>
      <c r="L218" s="436">
        <f t="shared" si="12"/>
        <v>0</v>
      </c>
      <c r="M218" s="436">
        <f t="shared" si="12"/>
        <v>0</v>
      </c>
      <c r="N218" s="436">
        <f t="shared" si="12"/>
        <v>0</v>
      </c>
      <c r="O218" s="436">
        <f t="shared" si="12"/>
        <v>0</v>
      </c>
      <c r="P218" s="436">
        <f t="shared" si="12"/>
        <v>0</v>
      </c>
      <c r="Q218" s="436">
        <f t="shared" si="12"/>
        <v>0</v>
      </c>
      <c r="R218" s="437">
        <f t="shared" si="12"/>
        <v>0</v>
      </c>
    </row>
  </sheetData>
  <mergeCells count="1">
    <mergeCell ref="A1:R1"/>
  </mergeCell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3" ma:contentTypeDescription="Create a new document." ma:contentTypeScope="" ma:versionID="c210eefec046c214b4fc5070ebbce929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5f787d459c7d48679dafdd868462a6a9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89A4E-7528-4F58-8F38-7601330927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2084eb1-3cb6-4010-a18d-f29185a995c9"/>
    <ds:schemaRef ds:uri="bd3cd23d-3ba8-4aca-90de-f988cb363b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9E2AE1-63B1-4012-89CE-DC157BFC5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72E3E-A5D4-4A71-BA05-025687A7D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template steps</vt:lpstr>
      <vt:lpstr>1a. Budget Grant Calculation</vt:lpstr>
      <vt:lpstr>1b.Covid 19 grants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2021-01-15T09:32:14Z</dcterms:created>
  <dcterms:modified xsi:type="dcterms:W3CDTF">2021-02-11T10:25:02Z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