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aining\Desktop\FSSU\COVID\"/>
    </mc:Choice>
  </mc:AlternateContent>
  <bookViews>
    <workbookView xWindow="0" yWindow="0" windowWidth="20490" windowHeight="7755"/>
  </bookViews>
  <sheets>
    <sheet name="COVID Calculator" sheetId="1" r:id="rId1"/>
  </sheets>
  <definedNames>
    <definedName name="Mid_PRSI">'COVID Calculator'!$S$5</definedName>
    <definedName name="PRSI_ER_Rates">'COVID Calculator'!$S$4:'COVID Calculator'!$S$6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9" i="1"/>
  <c r="E7" i="1"/>
  <c r="K20" i="1" l="1"/>
  <c r="K15" i="1" s="1"/>
  <c r="K16" i="1" l="1"/>
  <c r="K18" i="1" s="1"/>
  <c r="K10" i="1"/>
  <c r="K8" i="1"/>
  <c r="K7" i="1"/>
  <c r="F9" i="1" l="1"/>
  <c r="F10" i="1"/>
  <c r="F7" i="1" l="1"/>
  <c r="G7" i="1" s="1"/>
  <c r="G3" i="1" l="1"/>
  <c r="C15" i="1" l="1"/>
  <c r="E20" i="1" s="1"/>
  <c r="E15" i="1" s="1"/>
  <c r="E16" i="1" s="1"/>
  <c r="E18" i="1" s="1"/>
  <c r="E9" i="1"/>
  <c r="G9" i="1" s="1"/>
  <c r="E10" i="1"/>
  <c r="G10" i="1" s="1"/>
  <c r="E8" i="1"/>
  <c r="G8" i="1" l="1"/>
  <c r="G12" i="1" s="1"/>
</calcChain>
</file>

<file path=xl/sharedStrings.xml><?xml version="1.0" encoding="utf-8"?>
<sst xmlns="http://schemas.openxmlformats.org/spreadsheetml/2006/main" count="39" uniqueCount="24">
  <si>
    <t>Income</t>
  </si>
  <si>
    <t>Covid Aide Grant</t>
  </si>
  <si>
    <t xml:space="preserve">Enrolment </t>
  </si>
  <si>
    <t>Covid-19 Grant Budget 2020/2021</t>
  </si>
  <si>
    <t>Total</t>
  </si>
  <si>
    <t>Mainstream</t>
  </si>
  <si>
    <t>(Please enter your school's enrolment  in the green boxes)</t>
  </si>
  <si>
    <t># in Special Classes</t>
  </si>
  <si>
    <t>Covid Minor Works Grant-Non Capital</t>
  </si>
  <si>
    <t>Covid Capitation PPE Grant</t>
  </si>
  <si>
    <t>Covid Capitation for Additional Cleaning Grant</t>
  </si>
  <si>
    <t>Special Schools</t>
  </si>
  <si>
    <t>Gross Pay</t>
  </si>
  <si>
    <t>Days</t>
  </si>
  <si>
    <t>PRSI ER Rates</t>
  </si>
  <si>
    <t>Total Cost</t>
  </si>
  <si>
    <t>Holiday Pay 8%</t>
  </si>
  <si>
    <t>ER PRSI %</t>
  </si>
  <si>
    <t>Employer PRSI</t>
  </si>
  <si>
    <t>(Please enter Number of Teachers in the green boxes)</t>
  </si>
  <si>
    <t>COVID Enhanced Special Schools in line with no. of Teachers</t>
  </si>
  <si>
    <t xml:space="preserve">Special Schools Only </t>
  </si>
  <si>
    <t>Enrolment</t>
  </si>
  <si>
    <t xml:space="preserve">Annual Grant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</si>
</sst>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#,##0.00"/>
    <numFmt numFmtId="165" formatCode="0.000"/>
    <numFmt numFmtId="166" formatCode="0.000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55">
    <xf numFmtId="0" fontId="0" fillId="0" borderId="0" xfId="0"/>
    <xf numFmtId="164" fontId="6" fillId="2" borderId="1" xfId="0" applyNumberFormat="1" applyFont="1" applyFill="1" applyBorder="1"/>
    <xf numFmtId="0" fontId="6" fillId="2" borderId="1" xfId="0" applyFont="1" applyFill="1" applyBorder="1"/>
    <xf numFmtId="164" fontId="6" fillId="2" borderId="14" xfId="0" applyNumberFormat="1" applyFont="1" applyFill="1" applyBorder="1"/>
    <xf numFmtId="164" fontId="6" fillId="2" borderId="18" xfId="0" applyNumberFormat="1" applyFont="1" applyFill="1" applyBorder="1"/>
    <xf numFmtId="164" fontId="6" fillId="2" borderId="21" xfId="0" applyNumberFormat="1" applyFont="1" applyFill="1" applyBorder="1"/>
    <xf numFmtId="0" fontId="9" fillId="2" borderId="12" xfId="1" applyFont="1" applyFill="1" applyBorder="1"/>
    <xf numFmtId="0" fontId="0" fillId="4" borderId="0" xfId="0" applyFill="1"/>
    <xf numFmtId="166" fontId="0" fillId="4" borderId="0" xfId="0" applyNumberFormat="1" applyFill="1"/>
    <xf numFmtId="0" fontId="2" fillId="5" borderId="7" xfId="0" applyFont="1" applyFill="1" applyBorder="1"/>
    <xf numFmtId="0" fontId="0" fillId="5" borderId="8" xfId="0" applyFill="1" applyBorder="1"/>
    <xf numFmtId="0" fontId="0" fillId="5" borderId="9" xfId="0" applyFill="1" applyBorder="1"/>
    <xf numFmtId="0" fontId="8" fillId="5" borderId="8" xfId="0" applyFont="1" applyFill="1" applyBorder="1" applyAlignment="1">
      <alignment wrapText="1"/>
    </xf>
    <xf numFmtId="0" fontId="8" fillId="5" borderId="10" xfId="0" applyFont="1" applyFill="1" applyBorder="1" applyAlignment="1">
      <alignment wrapText="1"/>
    </xf>
    <xf numFmtId="0" fontId="0" fillId="5" borderId="7" xfId="0" applyFill="1" applyBorder="1"/>
    <xf numFmtId="0" fontId="2" fillId="5" borderId="11" xfId="0" applyFont="1" applyFill="1" applyBorder="1"/>
    <xf numFmtId="0" fontId="4" fillId="5" borderId="0" xfId="0" applyFont="1" applyFill="1" applyBorder="1"/>
    <xf numFmtId="14" fontId="2" fillId="5" borderId="0" xfId="0" applyNumberFormat="1" applyFont="1" applyFill="1" applyBorder="1"/>
    <xf numFmtId="0" fontId="0" fillId="5" borderId="4" xfId="0" applyFont="1" applyFill="1" applyBorder="1"/>
    <xf numFmtId="0" fontId="0" fillId="5" borderId="4" xfId="0" applyFill="1" applyBorder="1"/>
    <xf numFmtId="0" fontId="0" fillId="5" borderId="13" xfId="0" applyFill="1" applyBorder="1"/>
    <xf numFmtId="0" fontId="0" fillId="5" borderId="0" xfId="0" applyFill="1" applyBorder="1"/>
    <xf numFmtId="0" fontId="0" fillId="5" borderId="11" xfId="0" applyFill="1" applyBorder="1"/>
    <xf numFmtId="0" fontId="8" fillId="5" borderId="4" xfId="0" applyFont="1" applyFill="1" applyBorder="1" applyAlignment="1">
      <alignment wrapText="1"/>
    </xf>
    <xf numFmtId="0" fontId="1" fillId="5" borderId="11" xfId="0" applyFont="1" applyFill="1" applyBorder="1"/>
    <xf numFmtId="0" fontId="6" fillId="5" borderId="0" xfId="0" applyFont="1" applyFill="1" applyBorder="1"/>
    <xf numFmtId="0" fontId="6" fillId="5" borderId="4" xfId="0" applyFont="1" applyFill="1" applyBorder="1"/>
    <xf numFmtId="0" fontId="3" fillId="5" borderId="11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15" xfId="0" applyFill="1" applyBorder="1"/>
    <xf numFmtId="0" fontId="6" fillId="5" borderId="1" xfId="0" applyFont="1" applyFill="1" applyBorder="1"/>
    <xf numFmtId="0" fontId="6" fillId="5" borderId="20" xfId="0" applyFont="1" applyFill="1" applyBorder="1"/>
    <xf numFmtId="165" fontId="0" fillId="5" borderId="0" xfId="0" applyNumberFormat="1" applyFill="1" applyBorder="1"/>
    <xf numFmtId="0" fontId="0" fillId="5" borderId="16" xfId="0" applyFill="1" applyBorder="1"/>
    <xf numFmtId="0" fontId="0" fillId="5" borderId="17" xfId="0" applyFill="1" applyBorder="1"/>
    <xf numFmtId="0" fontId="6" fillId="5" borderId="18" xfId="0" applyFont="1" applyFill="1" applyBorder="1"/>
    <xf numFmtId="0" fontId="0" fillId="5" borderId="19" xfId="0" applyFill="1" applyBorder="1"/>
    <xf numFmtId="0" fontId="7" fillId="6" borderId="1" xfId="1" applyFont="1" applyFill="1" applyBorder="1" applyProtection="1">
      <protection locked="0"/>
    </xf>
    <xf numFmtId="0" fontId="6" fillId="5" borderId="2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2" fillId="5" borderId="0" xfId="0" applyFont="1" applyFill="1" applyBorder="1"/>
    <xf numFmtId="0" fontId="1" fillId="5" borderId="0" xfId="0" applyFont="1" applyFill="1" applyBorder="1"/>
    <xf numFmtId="0" fontId="8" fillId="5" borderId="9" xfId="0" applyFont="1" applyFill="1" applyBorder="1" applyAlignment="1">
      <alignment wrapText="1"/>
    </xf>
    <xf numFmtId="0" fontId="7" fillId="6" borderId="14" xfId="1" applyFont="1" applyFill="1" applyBorder="1" applyProtection="1">
      <protection locked="0"/>
    </xf>
    <xf numFmtId="0" fontId="2" fillId="5" borderId="22" xfId="0" applyFont="1" applyFill="1" applyBorder="1" applyAlignment="1"/>
    <xf numFmtId="0" fontId="2" fillId="5" borderId="23" xfId="0" applyFont="1" applyFill="1" applyBorder="1" applyAlignment="1"/>
    <xf numFmtId="0" fontId="0" fillId="5" borderId="24" xfId="0" applyFill="1" applyBorder="1"/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164" fontId="6" fillId="2" borderId="3" xfId="0" applyNumberFormat="1" applyFont="1" applyFill="1" applyBorder="1"/>
    <xf numFmtId="0" fontId="0" fillId="5" borderId="2" xfId="0" applyFill="1" applyBorder="1"/>
    <xf numFmtId="0" fontId="6" fillId="5" borderId="25" xfId="0" applyFont="1" applyFill="1" applyBorder="1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0"/>
  <sheetViews>
    <sheetView showGridLines="0" tabSelected="1" zoomScale="80" zoomScaleNormal="80" workbookViewId="0">
      <selection activeCell="G21" sqref="G21"/>
    </sheetView>
  </sheetViews>
  <sheetFormatPr defaultRowHeight="15" x14ac:dyDescent="0.25"/>
  <cols>
    <col min="1" max="1" width="9.140625" style="7"/>
    <col min="2" max="2" width="10.85546875" style="7" bestFit="1" customWidth="1"/>
    <col min="3" max="3" width="22" style="7" customWidth="1"/>
    <col min="4" max="4" width="60" style="7" bestFit="1" customWidth="1"/>
    <col min="5" max="5" width="14.42578125" style="7" bestFit="1" customWidth="1"/>
    <col min="6" max="6" width="13.28515625" style="7" bestFit="1" customWidth="1"/>
    <col min="7" max="7" width="12.7109375" style="7" bestFit="1" customWidth="1"/>
    <col min="8" max="8" width="23.140625" style="7" bestFit="1" customWidth="1"/>
    <col min="9" max="9" width="14.7109375" style="7" customWidth="1"/>
    <col min="10" max="10" width="62.140625" style="7" bestFit="1" customWidth="1"/>
    <col min="11" max="11" width="16.7109375" style="7" bestFit="1" customWidth="1"/>
    <col min="12" max="18" width="9.140625" style="7"/>
    <col min="19" max="19" width="9.5703125" style="7" hidden="1" customWidth="1"/>
    <col min="20" max="16384" width="9.140625" style="7"/>
  </cols>
  <sheetData>
    <row r="1" spans="1:19" ht="24" thickBot="1" x14ac:dyDescent="0.4">
      <c r="A1" s="45" t="s">
        <v>3</v>
      </c>
      <c r="B1" s="46"/>
      <c r="C1" s="46"/>
      <c r="D1" s="47"/>
    </row>
    <row r="2" spans="1:19" ht="31.5" x14ac:dyDescent="0.35">
      <c r="A2" s="9"/>
      <c r="B2" s="10"/>
      <c r="C2" s="10"/>
      <c r="D2" s="11"/>
      <c r="E2" s="12" t="s">
        <v>5</v>
      </c>
      <c r="F2" s="12" t="s">
        <v>7</v>
      </c>
      <c r="G2" s="13" t="s">
        <v>4</v>
      </c>
      <c r="H2" s="14"/>
      <c r="I2" s="10"/>
      <c r="J2" s="43" t="s">
        <v>21</v>
      </c>
      <c r="K2" s="13" t="s">
        <v>4</v>
      </c>
    </row>
    <row r="3" spans="1:19" ht="23.25" x14ac:dyDescent="0.35">
      <c r="A3" s="15" t="s">
        <v>2</v>
      </c>
      <c r="B3" s="16"/>
      <c r="C3" s="17">
        <v>43738</v>
      </c>
      <c r="D3" s="18" t="s">
        <v>6</v>
      </c>
      <c r="E3" s="38">
        <v>20</v>
      </c>
      <c r="F3" s="38">
        <v>0</v>
      </c>
      <c r="G3" s="6">
        <f>SUM(E3:F3)</f>
        <v>20</v>
      </c>
      <c r="H3" s="15" t="s">
        <v>22</v>
      </c>
      <c r="I3" s="41"/>
      <c r="J3" s="19" t="s">
        <v>6</v>
      </c>
      <c r="K3" s="44">
        <v>25</v>
      </c>
      <c r="S3" s="7" t="s">
        <v>14</v>
      </c>
    </row>
    <row r="4" spans="1:19" ht="23.25" x14ac:dyDescent="0.35">
      <c r="A4" s="15"/>
      <c r="B4" s="21"/>
      <c r="C4" s="21"/>
      <c r="D4" s="19"/>
      <c r="E4" s="21"/>
      <c r="F4" s="21"/>
      <c r="G4" s="20"/>
      <c r="H4" s="22"/>
      <c r="I4" s="21"/>
      <c r="J4" s="19" t="s">
        <v>19</v>
      </c>
      <c r="K4" s="44">
        <v>16</v>
      </c>
      <c r="S4" s="8">
        <v>0.05</v>
      </c>
    </row>
    <row r="5" spans="1:19" ht="23.25" x14ac:dyDescent="0.35">
      <c r="A5" s="15"/>
      <c r="B5" s="21"/>
      <c r="C5" s="21"/>
      <c r="D5" s="19"/>
      <c r="E5" s="21"/>
      <c r="F5" s="21"/>
      <c r="G5" s="20"/>
      <c r="H5" s="22"/>
      <c r="I5" s="21"/>
      <c r="J5" s="23" t="s">
        <v>11</v>
      </c>
      <c r="K5" s="20"/>
      <c r="S5" s="8">
        <v>8.7999999999999995E-2</v>
      </c>
    </row>
    <row r="6" spans="1:19" x14ac:dyDescent="0.25">
      <c r="A6" s="22"/>
      <c r="B6" s="21"/>
      <c r="C6" s="21"/>
      <c r="D6" s="19"/>
      <c r="E6" s="21"/>
      <c r="F6" s="21"/>
      <c r="G6" s="20"/>
      <c r="H6" s="22"/>
      <c r="I6" s="21"/>
      <c r="J6" s="19"/>
      <c r="K6" s="20"/>
      <c r="S6" s="8">
        <v>0.1105</v>
      </c>
    </row>
    <row r="7" spans="1:19" ht="21" x14ac:dyDescent="0.35">
      <c r="A7" s="24" t="s">
        <v>0</v>
      </c>
      <c r="B7" s="21"/>
      <c r="C7" s="25">
        <v>3277</v>
      </c>
      <c r="D7" s="26" t="s">
        <v>8</v>
      </c>
      <c r="E7" s="1">
        <f>(5500+(18.5*E3))</f>
        <v>5870</v>
      </c>
      <c r="F7" s="1">
        <f>F$3*74</f>
        <v>0</v>
      </c>
      <c r="G7" s="1">
        <f>SUM(E7:F7)</f>
        <v>5870</v>
      </c>
      <c r="H7" s="24" t="s">
        <v>0</v>
      </c>
      <c r="I7" s="25">
        <v>3277</v>
      </c>
      <c r="J7" s="26" t="s">
        <v>8</v>
      </c>
      <c r="K7" s="3">
        <f>(5500+(74*K3))</f>
        <v>7350</v>
      </c>
    </row>
    <row r="8" spans="1:19" ht="21" x14ac:dyDescent="0.35">
      <c r="A8" s="27"/>
      <c r="B8" s="21"/>
      <c r="C8" s="25">
        <v>3280</v>
      </c>
      <c r="D8" s="26" t="s">
        <v>1</v>
      </c>
      <c r="E8" s="1">
        <f>IF(G3&gt;600,143.32*10,IF(G3&lt;300,143.32*2,143.32*5))</f>
        <v>286.64</v>
      </c>
      <c r="F8" s="21"/>
      <c r="G8" s="1">
        <f t="shared" ref="G8:G10" si="0">SUM(E8:F8)</f>
        <v>286.64</v>
      </c>
      <c r="H8" s="22"/>
      <c r="I8" s="25">
        <v>3280</v>
      </c>
      <c r="J8" s="26" t="s">
        <v>1</v>
      </c>
      <c r="K8" s="3">
        <f>143.32*10</f>
        <v>1433.1999999999998</v>
      </c>
    </row>
    <row r="9" spans="1:19" ht="21" x14ac:dyDescent="0.35">
      <c r="A9" s="27"/>
      <c r="B9" s="21"/>
      <c r="C9" s="25">
        <v>3281</v>
      </c>
      <c r="D9" s="26" t="s">
        <v>9</v>
      </c>
      <c r="E9" s="1">
        <f>IF(G3&lt;60,60*75,IF(G3&gt;60,E3*75))</f>
        <v>4500</v>
      </c>
      <c r="F9" s="1">
        <f>F3*100</f>
        <v>0</v>
      </c>
      <c r="G9" s="1">
        <f t="shared" si="0"/>
        <v>4500</v>
      </c>
      <c r="H9" s="22"/>
      <c r="I9" s="25">
        <v>3281</v>
      </c>
      <c r="J9" s="26" t="s">
        <v>9</v>
      </c>
      <c r="K9" s="3">
        <f>IF(K3&lt;60,60*300,IF(K3&gt;60,K3*300))</f>
        <v>18000</v>
      </c>
    </row>
    <row r="10" spans="1:19" ht="21" x14ac:dyDescent="0.35">
      <c r="A10" s="27"/>
      <c r="B10" s="21"/>
      <c r="C10" s="25">
        <v>3283</v>
      </c>
      <c r="D10" s="26" t="s">
        <v>10</v>
      </c>
      <c r="E10" s="1">
        <f>IF(G3&lt;60,60*63,IF(G3&gt;60,E3*63))</f>
        <v>3780</v>
      </c>
      <c r="F10" s="1">
        <f>F$3*77</f>
        <v>0</v>
      </c>
      <c r="G10" s="1">
        <f t="shared" si="0"/>
        <v>3780</v>
      </c>
      <c r="H10" s="22"/>
      <c r="I10" s="25">
        <v>3283</v>
      </c>
      <c r="J10" s="26" t="s">
        <v>20</v>
      </c>
      <c r="K10" s="3">
        <f>IF(K4=1,4620,IF(K4=2,4774,IF(K4=3,7392,IF(K4=4,10010,IF(K4=5,12628,IF(K4=6,15169,IF(K4=7,17556,IF(K4=8,19866,IF(K4=9,20944,IF(K4=10,23485,IF(K4=11,26026,IF(K4=12,28567,IF(K4=13,31108,IF(K4=14,33649,IF(K4=15,36190,IF(K4=16,38731))))))))))))))))</f>
        <v>38731</v>
      </c>
    </row>
    <row r="11" spans="1:19" ht="21" x14ac:dyDescent="0.35">
      <c r="A11" s="27"/>
      <c r="B11" s="21"/>
      <c r="C11" s="21"/>
      <c r="D11" s="19"/>
      <c r="E11" s="21"/>
      <c r="F11" s="21"/>
      <c r="G11" s="20"/>
      <c r="H11" s="22"/>
      <c r="I11" s="21"/>
      <c r="J11" s="19"/>
      <c r="K11" s="20"/>
    </row>
    <row r="12" spans="1:19" ht="17.25" x14ac:dyDescent="0.3">
      <c r="A12" s="22"/>
      <c r="B12" s="21"/>
      <c r="C12" s="21"/>
      <c r="D12" s="53"/>
      <c r="E12" s="54" t="s">
        <v>23</v>
      </c>
      <c r="F12" s="50"/>
      <c r="G12" s="52">
        <f>SUM(G7:G10)</f>
        <v>14436.64</v>
      </c>
      <c r="H12" s="22"/>
      <c r="I12" s="21"/>
      <c r="J12" s="51" t="s">
        <v>23</v>
      </c>
      <c r="K12" s="3">
        <f>SUM(K7:K10)</f>
        <v>65514.2</v>
      </c>
    </row>
    <row r="13" spans="1:19" ht="21" x14ac:dyDescent="0.35">
      <c r="A13" s="24"/>
      <c r="B13" s="21"/>
      <c r="C13" s="21"/>
      <c r="D13" s="28"/>
      <c r="E13" s="29"/>
      <c r="F13" s="29"/>
      <c r="G13" s="30"/>
      <c r="H13" s="22"/>
      <c r="I13" s="21"/>
      <c r="J13" s="28"/>
      <c r="K13" s="30"/>
    </row>
    <row r="14" spans="1:19" ht="21" x14ac:dyDescent="0.35">
      <c r="A14" s="24" t="s">
        <v>1</v>
      </c>
      <c r="B14" s="21"/>
      <c r="C14" s="21"/>
      <c r="D14" s="21"/>
      <c r="E14" s="21"/>
      <c r="F14" s="21"/>
      <c r="G14" s="20"/>
      <c r="H14" s="24" t="s">
        <v>1</v>
      </c>
      <c r="I14" s="42"/>
      <c r="J14" s="21"/>
      <c r="K14" s="20"/>
    </row>
    <row r="15" spans="1:19" ht="21" x14ac:dyDescent="0.35">
      <c r="A15" s="27"/>
      <c r="B15" s="31" t="s">
        <v>13</v>
      </c>
      <c r="C15" s="2">
        <f>IF(G3&gt;600,10,IF(G3&lt;300,2,5))</f>
        <v>2</v>
      </c>
      <c r="D15" s="31" t="s">
        <v>12</v>
      </c>
      <c r="E15" s="1">
        <f>IF(C16=0.088,(E20/1.088)/1.08,IF(C16=0.1105,(E20/1.1105)/1.08,IF(C16=0.05,(E20/1.05)/1.08)))</f>
        <v>243.94063180827882</v>
      </c>
      <c r="F15" s="21"/>
      <c r="G15" s="20"/>
      <c r="H15" s="32" t="s">
        <v>13</v>
      </c>
      <c r="I15" s="2">
        <v>10</v>
      </c>
      <c r="J15" s="31" t="s">
        <v>12</v>
      </c>
      <c r="K15" s="3">
        <f>IF(I16=0.088,(K20/1.088)/1.08,IF(I16=0.1105,(K20/1.1105)/1.08,IF(I16=0.05,(K20/1.05)/1.08)))</f>
        <v>1219.703159041394</v>
      </c>
    </row>
    <row r="16" spans="1:19" ht="21" x14ac:dyDescent="0.35">
      <c r="A16" s="27"/>
      <c r="B16" s="31" t="s">
        <v>17</v>
      </c>
      <c r="C16" s="38">
        <v>8.7999999999999995E-2</v>
      </c>
      <c r="D16" s="31" t="s">
        <v>16</v>
      </c>
      <c r="E16" s="1">
        <f>E15*0.08</f>
        <v>19.515250544662305</v>
      </c>
      <c r="F16" s="21"/>
      <c r="G16" s="20"/>
      <c r="H16" s="32" t="s">
        <v>17</v>
      </c>
      <c r="I16" s="38">
        <v>8.7999999999999995E-2</v>
      </c>
      <c r="J16" s="31" t="s">
        <v>16</v>
      </c>
      <c r="K16" s="3">
        <f>K15*0.08</f>
        <v>97.576252723311526</v>
      </c>
    </row>
    <row r="17" spans="1:11" ht="21" x14ac:dyDescent="0.35">
      <c r="A17" s="24"/>
      <c r="B17" s="21"/>
      <c r="C17" s="33"/>
      <c r="D17" s="48"/>
      <c r="E17" s="49"/>
      <c r="F17" s="21"/>
      <c r="G17" s="20"/>
      <c r="H17" s="22"/>
      <c r="I17" s="21"/>
      <c r="J17" s="39"/>
      <c r="K17" s="40"/>
    </row>
    <row r="18" spans="1:11" ht="21" x14ac:dyDescent="0.35">
      <c r="A18" s="27"/>
      <c r="B18" s="21"/>
      <c r="C18" s="21"/>
      <c r="D18" s="31" t="s">
        <v>18</v>
      </c>
      <c r="E18" s="1">
        <f>(E15+E16)*C16</f>
        <v>23.184117647058816</v>
      </c>
      <c r="F18" s="21"/>
      <c r="G18" s="20"/>
      <c r="H18" s="22"/>
      <c r="I18" s="21"/>
      <c r="J18" s="31" t="s">
        <v>18</v>
      </c>
      <c r="K18" s="3">
        <f>(K15+K16)*I16</f>
        <v>115.92058823529406</v>
      </c>
    </row>
    <row r="19" spans="1:11" ht="21" x14ac:dyDescent="0.35">
      <c r="A19" s="27"/>
      <c r="B19" s="21"/>
      <c r="C19" s="21"/>
      <c r="D19" s="48"/>
      <c r="E19" s="49"/>
      <c r="F19" s="21"/>
      <c r="G19" s="20"/>
      <c r="H19" s="22"/>
      <c r="I19" s="21"/>
      <c r="J19" s="39"/>
      <c r="K19" s="40"/>
    </row>
    <row r="20" spans="1:11" ht="18" thickBot="1" x14ac:dyDescent="0.35">
      <c r="A20" s="34"/>
      <c r="B20" s="35"/>
      <c r="C20" s="35"/>
      <c r="D20" s="36" t="s">
        <v>15</v>
      </c>
      <c r="E20" s="4">
        <f>C15*143.32</f>
        <v>286.64</v>
      </c>
      <c r="F20" s="35"/>
      <c r="G20" s="37"/>
      <c r="H20" s="34"/>
      <c r="I20" s="35"/>
      <c r="J20" s="36" t="s">
        <v>15</v>
      </c>
      <c r="K20" s="5">
        <f>I15*143.32</f>
        <v>1433.1999999999998</v>
      </c>
    </row>
  </sheetData>
  <sheetProtection sheet="1" objects="1" scenarios="1"/>
  <mergeCells count="3">
    <mergeCell ref="D17:E17"/>
    <mergeCell ref="D19:E19"/>
    <mergeCell ref="E12:F12"/>
  </mergeCells>
  <dataValidations count="1">
    <dataValidation type="list" allowBlank="1" showInputMessage="1" showErrorMessage="1" sqref="C16 I16">
      <formula1>PRSI_ER_Rates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COVID Calculator</vt:lpstr>
      <vt:lpstr>Mid_PRSI</vt:lpstr>
      <vt:lpstr>PRSI_ER_Rates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Moloney</dc:creator>
  <cp:lastModifiedBy>Training account</cp:lastModifiedBy>
  <dcterms:created xsi:type="dcterms:W3CDTF">2020-07-28T14:31:34Z</dcterms:created>
  <dcterms:modified xsi:type="dcterms:W3CDTF">2021-01-20T15:31:59Z</dcterms:modified>
</cp:coreProperties>
</file>